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kinneyisdnet-my.sharepoint.com/personal/sstanfield_mckinneyisd_net/Documents/Stacey/121738 (fsp001.mckinneyisd.localstaff02)/BUDGET/"/>
    </mc:Choice>
  </mc:AlternateContent>
  <xr:revisionPtr revIDLastSave="131" documentId="8_{F7AB457B-A01C-4FE1-8D87-BAE24E052F20}" xr6:coauthVersionLast="47" xr6:coauthVersionMax="47" xr10:uidLastSave="{F571C864-3F81-484F-B772-BECB6394BDB1}"/>
  <bookViews>
    <workbookView xWindow="-109" yWindow="-109" windowWidth="26301" windowHeight="14305" activeTab="2" xr2:uid="{00000000-000D-0000-FFFF-FFFF00000000}"/>
  </bookViews>
  <sheets>
    <sheet name="Revenue" sheetId="4" r:id="rId1"/>
    <sheet name="Expense by Function" sheetId="1" r:id="rId2"/>
    <sheet name="Expense Per Student" sheetId="5" r:id="rId3"/>
  </sheets>
  <definedNames>
    <definedName name="_xlnm.Print_Area" localSheetId="1">'Expense by Function'!$B$1:$E$60</definedName>
    <definedName name="_xlnm.Print_Area" localSheetId="0">Revenue!$B$1:$F$58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4" l="1"/>
  <c r="D47" i="4"/>
  <c r="D31" i="4"/>
  <c r="D30" i="4"/>
  <c r="E34" i="4" l="1"/>
  <c r="D42" i="4" l="1"/>
  <c r="D34" i="4"/>
  <c r="D27" i="4"/>
  <c r="D16" i="4"/>
  <c r="D9" i="4"/>
  <c r="D45" i="4" l="1"/>
  <c r="D53" i="4" s="1"/>
  <c r="D56" i="4" s="1"/>
  <c r="E42" i="4" l="1"/>
  <c r="F42" i="4"/>
  <c r="E27" i="4"/>
  <c r="F27" i="4"/>
  <c r="F51" i="4" l="1"/>
  <c r="F34" i="4"/>
  <c r="E51" i="4"/>
  <c r="F45" i="4" l="1"/>
  <c r="E9" i="4" l="1"/>
  <c r="E45" i="4" s="1"/>
  <c r="E53" i="4" s="1"/>
  <c r="E56" i="4" s="1"/>
  <c r="F53" i="4"/>
  <c r="F56" i="4" s="1"/>
  <c r="C25" i="1"/>
  <c r="D25" i="1"/>
  <c r="E25" i="1"/>
  <c r="C91" i="1" l="1"/>
  <c r="C90" i="1"/>
  <c r="C92" i="1"/>
  <c r="C87" i="1"/>
  <c r="C89" i="1"/>
  <c r="C88" i="1"/>
  <c r="C82" i="1"/>
  <c r="C81" i="1"/>
  <c r="C80" i="1"/>
  <c r="C83" i="1"/>
  <c r="C85" i="1"/>
  <c r="C86" i="1"/>
  <c r="C84" i="1"/>
  <c r="C93" i="1" l="1"/>
</calcChain>
</file>

<file path=xl/sharedStrings.xml><?xml version="1.0" encoding="utf-8"?>
<sst xmlns="http://schemas.openxmlformats.org/spreadsheetml/2006/main" count="140" uniqueCount="90">
  <si>
    <t>Function 95 - Payments to JJAEP Program</t>
  </si>
  <si>
    <t>Function 99 - Other Intergovernmental Charges</t>
  </si>
  <si>
    <t>Function 35 - Food Service</t>
  </si>
  <si>
    <t>Function</t>
  </si>
  <si>
    <t>Real and Personal Property Taxes</t>
  </si>
  <si>
    <t>Current Year Taxes</t>
  </si>
  <si>
    <t>Prior Year Taxes</t>
  </si>
  <si>
    <t>Rollback</t>
  </si>
  <si>
    <t>Penalty &amp; Interest</t>
  </si>
  <si>
    <t>Subtotal</t>
  </si>
  <si>
    <t xml:space="preserve"> </t>
  </si>
  <si>
    <t>Tuition and Fees</t>
  </si>
  <si>
    <t>County Reimbursement - CRC</t>
  </si>
  <si>
    <t>Out of District Tuition - Serenity</t>
  </si>
  <si>
    <t>Summer School</t>
  </si>
  <si>
    <t>Other Revenue -  Local Sources</t>
  </si>
  <si>
    <t>Investment Interest</t>
  </si>
  <si>
    <t>Transfer In from Club 360</t>
  </si>
  <si>
    <t>Facilities Rental</t>
  </si>
  <si>
    <t>Durham Rental</t>
  </si>
  <si>
    <t>Athletic Revenue</t>
  </si>
  <si>
    <t>Misc Income</t>
  </si>
  <si>
    <t>State Revenue</t>
  </si>
  <si>
    <t>Per Capita &amp; Foundation</t>
  </si>
  <si>
    <t>TRS On-Behalf Payment</t>
  </si>
  <si>
    <t>Federal Revenue</t>
  </si>
  <si>
    <t>Medicaid Reimbursement/MAC</t>
  </si>
  <si>
    <t>E-Rate</t>
  </si>
  <si>
    <t>Revenue Source</t>
  </si>
  <si>
    <t>Food Sales</t>
  </si>
  <si>
    <t>State Matching Funds for Food Service</t>
  </si>
  <si>
    <t>National School Breakfast Program</t>
  </si>
  <si>
    <t>National School Lunch/Snack Program</t>
  </si>
  <si>
    <t>USDA Commodities Received</t>
  </si>
  <si>
    <t>Grand Total Revenues</t>
  </si>
  <si>
    <t>Budgeted Expenditures</t>
  </si>
  <si>
    <t>Projected Expenditures Variance</t>
  </si>
  <si>
    <t>Projected Actual Expenditures</t>
  </si>
  <si>
    <t>Projected Beginning Fund Balance</t>
  </si>
  <si>
    <t>Projected Ending Fund Balance</t>
  </si>
  <si>
    <t>Indirect Cost Reimbursement</t>
  </si>
  <si>
    <t>Function 11 - Instructional Services</t>
  </si>
  <si>
    <t>Function 12 - Inst Resources and Media</t>
  </si>
  <si>
    <t>Function 13 - Curriculum &amp; Inst. Staff Development</t>
  </si>
  <si>
    <t>Function 21 - Instructional Leadership</t>
  </si>
  <si>
    <t>Function 23 - School Leadership</t>
  </si>
  <si>
    <t>Function 31 - Guidance, Counseling &amp; Evaluation</t>
  </si>
  <si>
    <t>Function 32 - Social Work Services</t>
  </si>
  <si>
    <t>Function 33 - Health Services</t>
  </si>
  <si>
    <t>Function 34 - Transportation Services</t>
  </si>
  <si>
    <t>Function 36 - Co-Curricular/Extra-Curricular</t>
  </si>
  <si>
    <t>Function 41 - General Administration</t>
  </si>
  <si>
    <t>Function 51 - Plant Maintenance &amp; Operations</t>
  </si>
  <si>
    <t>Function 52 - Security &amp; Monitoring Services</t>
  </si>
  <si>
    <t>Function 53 - Data Processing Services</t>
  </si>
  <si>
    <t>Function 61 - Community Services</t>
  </si>
  <si>
    <t>Function 71 - Debt Services</t>
  </si>
  <si>
    <t>Function 81 - Facilities Acquisition &amp; Construction</t>
  </si>
  <si>
    <t>Grand Total</t>
  </si>
  <si>
    <t>Projected Net Revenue Over (Under) Expenditures</t>
  </si>
  <si>
    <t>General
Fund</t>
  </si>
  <si>
    <t>Debt Service
Fund</t>
  </si>
  <si>
    <t>Food Service
Fund</t>
  </si>
  <si>
    <t>%</t>
  </si>
  <si>
    <t>All Remaining Functions</t>
  </si>
  <si>
    <t>County Reimbursement - JJAEP</t>
  </si>
  <si>
    <t>Debt Service Fund</t>
  </si>
  <si>
    <t>Food Service Fund</t>
  </si>
  <si>
    <t>Function 91 - Contracted Instructional Services Between Public Schools</t>
  </si>
  <si>
    <t>EDA (I&amp;S Hold Harmless)</t>
  </si>
  <si>
    <t>ESSER III</t>
  </si>
  <si>
    <t>* Debt Service Fund Balance is necessary to pay 8/15/23 bond interest payment of $10,433,300</t>
  </si>
  <si>
    <t>Safety &amp; Security Grant</t>
  </si>
  <si>
    <t>23-24
23,100</t>
  </si>
  <si>
    <t xml:space="preserve">23-24
/Student </t>
  </si>
  <si>
    <t>22-23
23,500</t>
  </si>
  <si>
    <t xml:space="preserve">22-23
/Student </t>
  </si>
  <si>
    <t>Total
+ /-</t>
  </si>
  <si>
    <t>Student
+ /-</t>
  </si>
  <si>
    <t>Student
%</t>
  </si>
  <si>
    <t>Function 13 - Curric &amp; Inst. Staff Development</t>
  </si>
  <si>
    <t>Function 31 - Guidance, Counseling &amp; Eval</t>
  </si>
  <si>
    <t>Function 91 - Cont Instruct Btw Public Schools</t>
  </si>
  <si>
    <t>Debt Service Fund (599)</t>
  </si>
  <si>
    <t>Food Service Fund (240)</t>
  </si>
  <si>
    <t>Function 35 - Food Services</t>
  </si>
  <si>
    <t>McKinney ISD
Proposed Revenue Budgets
2023-24</t>
  </si>
  <si>
    <t>McKinney ISD
Proposed Expense Budgets
2023-24</t>
  </si>
  <si>
    <t>McKinney ISD
General Operating Fund Proposed Budget
Per Student</t>
  </si>
  <si>
    <t>McKinney ISD
Debt Service Fund &amp; Food Service Fund Proposed Budget
Per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</si>
</sst>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0.0000%"/>
    <numFmt numFmtId="166" formatCode="0.000000000000000%"/>
    <numFmt numFmtId="167" formatCode="_(* #,##0_);_(* \(#,##0\);_(* &quot;-&quot;??_);_(@_)"/>
    <numFmt numFmtId="168" formatCode="&quot;$&quot;#,##0.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164" fontId="0" fillId="0" borderId="0" xfId="0" applyNumberFormat="1" applyAlignment="1">
      <alignment horizontal="center"/>
    </xf>
    <xf numFmtId="41" fontId="0" fillId="0" borderId="0" xfId="0" applyNumberFormat="1"/>
    <xf numFmtId="42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0" fontId="5" fillId="0" borderId="0" xfId="0" applyFont="1"/>
    <xf numFmtId="164" fontId="2" fillId="0" borderId="1" xfId="0" applyNumberFormat="1" applyFont="1" applyBorder="1" applyAlignment="1">
      <alignment horizontal="center" wrapText="1"/>
    </xf>
    <xf numFmtId="9" fontId="0" fillId="0" borderId="0" xfId="0" applyNumberFormat="1" applyAlignment="1">
      <alignment horizontal="center"/>
    </xf>
    <xf numFmtId="3" fontId="0" fillId="0" borderId="0" xfId="0" applyNumberFormat="1"/>
    <xf numFmtId="41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42" fontId="0" fillId="0" borderId="2" xfId="0" applyNumberFormat="1" applyBorder="1" applyAlignment="1">
      <alignment horizontal="right"/>
    </xf>
    <xf numFmtId="41" fontId="0" fillId="0" borderId="3" xfId="0" applyNumberFormat="1" applyBorder="1"/>
    <xf numFmtId="42" fontId="0" fillId="0" borderId="3" xfId="0" applyNumberFormat="1" applyBorder="1"/>
    <xf numFmtId="165" fontId="0" fillId="0" borderId="0" xfId="0" applyNumberFormat="1"/>
    <xf numFmtId="166" fontId="0" fillId="0" borderId="0" xfId="0" applyNumberFormat="1"/>
    <xf numFmtId="41" fontId="0" fillId="0" borderId="1" xfId="0" applyNumberFormat="1" applyBorder="1"/>
    <xf numFmtId="42" fontId="0" fillId="0" borderId="2" xfId="0" applyNumberFormat="1" applyBorder="1"/>
    <xf numFmtId="0" fontId="2" fillId="0" borderId="1" xfId="0" applyFont="1" applyBorder="1" applyAlignment="1">
      <alignment horizontal="center" vertical="center" wrapText="1"/>
    </xf>
    <xf numFmtId="42" fontId="0" fillId="0" borderId="0" xfId="0" applyNumberFormat="1" applyAlignment="1">
      <alignment horizontal="right"/>
    </xf>
    <xf numFmtId="41" fontId="0" fillId="0" borderId="0" xfId="0" applyNumberForma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0" borderId="0" xfId="0" applyFont="1" applyAlignment="1">
      <alignment vertical="center" wrapText="1"/>
    </xf>
    <xf numFmtId="41" fontId="2" fillId="2" borderId="1" xfId="0" applyNumberFormat="1" applyFont="1" applyFill="1" applyBorder="1" applyAlignment="1">
      <alignment horizontal="center" wrapText="1"/>
    </xf>
    <xf numFmtId="42" fontId="0" fillId="2" borderId="0" xfId="0" applyNumberFormat="1" applyFill="1" applyAlignment="1">
      <alignment horizontal="center"/>
    </xf>
    <xf numFmtId="41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right"/>
    </xf>
    <xf numFmtId="42" fontId="0" fillId="2" borderId="2" xfId="0" applyNumberForma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42" fontId="0" fillId="2" borderId="0" xfId="0" applyNumberFormat="1" applyFill="1"/>
    <xf numFmtId="41" fontId="0" fillId="2" borderId="0" xfId="0" applyNumberFormat="1" applyFill="1"/>
    <xf numFmtId="41" fontId="0" fillId="2" borderId="1" xfId="0" applyNumberFormat="1" applyFill="1" applyBorder="1"/>
    <xf numFmtId="41" fontId="0" fillId="2" borderId="3" xfId="0" applyNumberFormat="1" applyFill="1" applyBorder="1"/>
    <xf numFmtId="42" fontId="0" fillId="2" borderId="3" xfId="0" applyNumberFormat="1" applyFill="1" applyBorder="1"/>
    <xf numFmtId="42" fontId="0" fillId="2" borderId="2" xfId="0" applyNumberFormat="1" applyFill="1" applyBorder="1"/>
    <xf numFmtId="164" fontId="2" fillId="0" borderId="1" xfId="0" applyNumberFormat="1" applyFont="1" applyBorder="1" applyAlignment="1">
      <alignment horizontal="left" wrapText="1"/>
    </xf>
    <xf numFmtId="0" fontId="0" fillId="0" borderId="0" xfId="0" applyAlignment="1">
      <alignment vertical="center"/>
    </xf>
    <xf numFmtId="0" fontId="2" fillId="0" borderId="1" xfId="0" applyFont="1" applyBorder="1"/>
    <xf numFmtId="41" fontId="2" fillId="0" borderId="1" xfId="0" applyNumberFormat="1" applyFont="1" applyBorder="1" applyAlignment="1">
      <alignment horizontal="center" vertical="center" wrapText="1"/>
    </xf>
    <xf numFmtId="41" fontId="2" fillId="2" borderId="1" xfId="0" applyNumberFormat="1" applyFont="1" applyFill="1" applyBorder="1" applyAlignment="1">
      <alignment horizontal="center" vertical="center" wrapText="1"/>
    </xf>
    <xf numFmtId="41" fontId="2" fillId="0" borderId="1" xfId="0" quotePrefix="1" applyNumberFormat="1" applyFont="1" applyBorder="1" applyAlignment="1">
      <alignment horizontal="center" vertical="center" wrapText="1"/>
    </xf>
    <xf numFmtId="167" fontId="0" fillId="0" borderId="0" xfId="2" applyNumberFormat="1" applyFont="1"/>
    <xf numFmtId="5" fontId="0" fillId="2" borderId="0" xfId="0" applyNumberFormat="1" applyFill="1"/>
    <xf numFmtId="5" fontId="0" fillId="0" borderId="0" xfId="0" applyNumberFormat="1"/>
    <xf numFmtId="37" fontId="0" fillId="2" borderId="0" xfId="0" applyNumberFormat="1" applyFill="1"/>
    <xf numFmtId="37" fontId="0" fillId="0" borderId="0" xfId="0" applyNumberFormat="1"/>
    <xf numFmtId="0" fontId="0" fillId="0" borderId="1" xfId="0" applyBorder="1"/>
    <xf numFmtId="37" fontId="0" fillId="2" borderId="1" xfId="0" applyNumberFormat="1" applyFill="1" applyBorder="1"/>
    <xf numFmtId="37" fontId="0" fillId="0" borderId="1" xfId="0" applyNumberFormat="1" applyBorder="1"/>
    <xf numFmtId="10" fontId="0" fillId="0" borderId="1" xfId="0" applyNumberFormat="1" applyBorder="1"/>
    <xf numFmtId="0" fontId="0" fillId="0" borderId="2" xfId="0" applyBorder="1"/>
    <xf numFmtId="5" fontId="0" fillId="2" borderId="2" xfId="0" applyNumberFormat="1" applyFill="1" applyBorder="1"/>
    <xf numFmtId="5" fontId="0" fillId="0" borderId="2" xfId="0" applyNumberFormat="1" applyBorder="1"/>
    <xf numFmtId="10" fontId="0" fillId="0" borderId="2" xfId="0" applyNumberFormat="1" applyBorder="1"/>
    <xf numFmtId="0" fontId="2" fillId="0" borderId="0" xfId="0" applyFont="1"/>
    <xf numFmtId="5" fontId="0" fillId="0" borderId="1" xfId="0" applyNumberFormat="1" applyBorder="1" applyAlignment="1">
      <alignment horizontal="right"/>
    </xf>
    <xf numFmtId="5" fontId="0" fillId="0" borderId="2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5" fontId="0" fillId="2" borderId="2" xfId="0" applyNumberFormat="1" applyFill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General Operating Fund</a:t>
            </a:r>
          </a:p>
        </c:rich>
      </c:tx>
      <c:layout>
        <c:manualLayout>
          <c:xMode val="edge"/>
          <c:yMode val="edge"/>
          <c:x val="0.21354069330545344"/>
          <c:y val="6.01001669449084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48565907875349E-2"/>
          <c:y val="8.8321471176122449E-2"/>
          <c:w val="0.44911677532165628"/>
          <c:h val="0.65199561864788047"/>
        </c:manualLayout>
      </c:layout>
      <c:ofPieChart>
        <c:ofPieType val="bar"/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'Expense by Function'!$B$80:$B$92</c:f>
              <c:strCache>
                <c:ptCount val="13"/>
                <c:pt idx="0">
                  <c:v>Function 11 - Instructional Services</c:v>
                </c:pt>
                <c:pt idx="1">
                  <c:v>Function 51 - Plant Maintenance &amp; Operations</c:v>
                </c:pt>
                <c:pt idx="2">
                  <c:v>Function 23 - School Leadership</c:v>
                </c:pt>
                <c:pt idx="3">
                  <c:v>Function 34 - Transportation Services</c:v>
                </c:pt>
                <c:pt idx="4">
                  <c:v>Function 31 - Guidance, Counseling &amp; Evaluation</c:v>
                </c:pt>
                <c:pt idx="5">
                  <c:v>Function 36 - Co-Curricular/Extra-Curricular</c:v>
                </c:pt>
                <c:pt idx="6">
                  <c:v>Function 41 - General Administration</c:v>
                </c:pt>
                <c:pt idx="7">
                  <c:v>Function 21 - Instructional Leadership</c:v>
                </c:pt>
                <c:pt idx="8">
                  <c:v>Function 12 - Inst Resources and Media</c:v>
                </c:pt>
                <c:pt idx="9">
                  <c:v>Function 53 - Data Processing Services</c:v>
                </c:pt>
                <c:pt idx="10">
                  <c:v>Function 91 - Contracted Instructional Services Between Public Schools</c:v>
                </c:pt>
                <c:pt idx="11">
                  <c:v>Function 13 - Curriculum &amp; Inst. Staff Development</c:v>
                </c:pt>
                <c:pt idx="12">
                  <c:v>All Remaining Functions</c:v>
                </c:pt>
              </c:strCache>
            </c:strRef>
          </c:cat>
          <c:val>
            <c:numRef>
              <c:f>'Expense by Function'!$C$80:$C$92</c:f>
              <c:numCache>
                <c:formatCode>0.00%</c:formatCode>
                <c:ptCount val="13"/>
                <c:pt idx="0">
                  <c:v>0.55476196657683496</c:v>
                </c:pt>
                <c:pt idx="1">
                  <c:v>9.4969420387175679E-2</c:v>
                </c:pt>
                <c:pt idx="2">
                  <c:v>6.3269585810611997E-2</c:v>
                </c:pt>
                <c:pt idx="3">
                  <c:v>3.6319548472485925E-2</c:v>
                </c:pt>
                <c:pt idx="4">
                  <c:v>3.6977711435958106E-2</c:v>
                </c:pt>
                <c:pt idx="5">
                  <c:v>2.7021254976272627E-2</c:v>
                </c:pt>
                <c:pt idx="6">
                  <c:v>2.3039678389588675E-2</c:v>
                </c:pt>
                <c:pt idx="7">
                  <c:v>1.7368062788527674E-2</c:v>
                </c:pt>
                <c:pt idx="8">
                  <c:v>1.7221743507221061E-2</c:v>
                </c:pt>
                <c:pt idx="9">
                  <c:v>2.6234615219510999E-2</c:v>
                </c:pt>
                <c:pt idx="10">
                  <c:v>5.8367228046583702E-2</c:v>
                </c:pt>
                <c:pt idx="11">
                  <c:v>1.4190754481827186E-2</c:v>
                </c:pt>
                <c:pt idx="12">
                  <c:v>3.0258429907401439E-2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A-41E6-8462-83D2AFD2A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9"/>
        <c:secondPieSize val="75"/>
        <c:serLines/>
      </c:of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26</xdr:row>
      <xdr:rowOff>85723</xdr:rowOff>
    </xdr:from>
    <xdr:to>
      <xdr:col>4</xdr:col>
      <xdr:colOff>857250</xdr:colOff>
      <xdr:row>59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5"/>
  <sheetViews>
    <sheetView showGridLines="0" zoomScaleNormal="100" workbookViewId="0">
      <selection activeCell="G12" sqref="G12"/>
    </sheetView>
  </sheetViews>
  <sheetFormatPr defaultRowHeight="12.9" x14ac:dyDescent="0.2"/>
  <cols>
    <col min="2" max="2" width="4.625" customWidth="1"/>
    <col min="3" max="3" width="37.375" customWidth="1"/>
    <col min="4" max="4" width="14.625" customWidth="1"/>
    <col min="5" max="5" width="14.125" bestFit="1" customWidth="1"/>
    <col min="6" max="6" width="13.875" bestFit="1" customWidth="1"/>
    <col min="7" max="7" width="12.375" bestFit="1" customWidth="1"/>
    <col min="8" max="8" width="20.5" bestFit="1" customWidth="1"/>
  </cols>
  <sheetData>
    <row r="1" spans="2:9" ht="41.3" customHeight="1" x14ac:dyDescent="0.2">
      <c r="B1" s="62" t="s">
        <v>86</v>
      </c>
      <c r="C1" s="63"/>
      <c r="D1" s="63"/>
      <c r="E1" s="63"/>
      <c r="F1" s="64"/>
      <c r="G1" s="38"/>
      <c r="H1" s="38"/>
      <c r="I1" s="38"/>
    </row>
    <row r="2" spans="2:9" x14ac:dyDescent="0.2">
      <c r="B2" s="4"/>
      <c r="C2" s="4"/>
      <c r="D2" s="4"/>
      <c r="E2" s="4"/>
      <c r="F2" s="4"/>
    </row>
    <row r="3" spans="2:9" ht="26.35" customHeight="1" x14ac:dyDescent="0.25">
      <c r="B3" s="65" t="s">
        <v>28</v>
      </c>
      <c r="C3" s="65"/>
      <c r="D3" s="19" t="s">
        <v>60</v>
      </c>
      <c r="E3" s="29" t="s">
        <v>66</v>
      </c>
      <c r="F3" s="19" t="s">
        <v>67</v>
      </c>
    </row>
    <row r="4" spans="2:9" x14ac:dyDescent="0.2">
      <c r="B4" t="s">
        <v>4</v>
      </c>
      <c r="E4" s="30"/>
    </row>
    <row r="5" spans="2:9" x14ac:dyDescent="0.2">
      <c r="C5" t="s">
        <v>5</v>
      </c>
      <c r="D5" s="3">
        <v>206659622</v>
      </c>
      <c r="E5" s="31">
        <v>84545617</v>
      </c>
      <c r="F5" s="3">
        <v>0</v>
      </c>
    </row>
    <row r="6" spans="2:9" x14ac:dyDescent="0.2">
      <c r="C6" t="s">
        <v>6</v>
      </c>
      <c r="D6" s="2">
        <v>2404000</v>
      </c>
      <c r="E6" s="32">
        <v>983490</v>
      </c>
      <c r="F6" s="2"/>
    </row>
    <row r="7" spans="2:9" x14ac:dyDescent="0.2">
      <c r="C7" t="s">
        <v>7</v>
      </c>
      <c r="D7" s="2">
        <v>354835</v>
      </c>
      <c r="E7" s="32">
        <v>145165</v>
      </c>
      <c r="F7" s="2"/>
    </row>
    <row r="8" spans="2:9" x14ac:dyDescent="0.2">
      <c r="C8" t="s">
        <v>8</v>
      </c>
      <c r="D8" s="2">
        <v>1813544</v>
      </c>
      <c r="E8" s="33">
        <v>741931</v>
      </c>
      <c r="F8" s="2"/>
    </row>
    <row r="9" spans="2:9" x14ac:dyDescent="0.2">
      <c r="C9" t="s">
        <v>9</v>
      </c>
      <c r="D9" s="13">
        <f>SUM(D5:D8)</f>
        <v>211232001</v>
      </c>
      <c r="E9" s="33">
        <f>SUM(E5:E8)</f>
        <v>86416203</v>
      </c>
      <c r="F9" s="13">
        <v>0</v>
      </c>
    </row>
    <row r="10" spans="2:9" x14ac:dyDescent="0.2">
      <c r="D10" s="2"/>
      <c r="E10" s="32" t="s">
        <v>10</v>
      </c>
      <c r="F10" s="2"/>
    </row>
    <row r="11" spans="2:9" x14ac:dyDescent="0.2">
      <c r="B11" t="s">
        <v>11</v>
      </c>
      <c r="D11" s="2"/>
      <c r="E11" s="32"/>
      <c r="F11" s="2"/>
    </row>
    <row r="12" spans="2:9" x14ac:dyDescent="0.2">
      <c r="C12" s="6" t="s">
        <v>65</v>
      </c>
      <c r="D12" s="2">
        <v>440000</v>
      </c>
      <c r="E12" s="32"/>
      <c r="F12" s="2"/>
    </row>
    <row r="13" spans="2:9" x14ac:dyDescent="0.2">
      <c r="C13" s="6" t="s">
        <v>12</v>
      </c>
      <c r="D13" s="2">
        <v>75000</v>
      </c>
      <c r="E13" s="32"/>
      <c r="F13" s="2"/>
    </row>
    <row r="14" spans="2:9" x14ac:dyDescent="0.2">
      <c r="C14" t="s">
        <v>13</v>
      </c>
      <c r="D14" s="2">
        <v>200000</v>
      </c>
      <c r="E14" s="32"/>
      <c r="F14" s="2"/>
    </row>
    <row r="15" spans="2:9" x14ac:dyDescent="0.2">
      <c r="C15" t="s">
        <v>14</v>
      </c>
      <c r="D15" s="2">
        <v>60000</v>
      </c>
      <c r="E15" s="32"/>
      <c r="F15" s="2"/>
    </row>
    <row r="16" spans="2:9" x14ac:dyDescent="0.2">
      <c r="C16" t="s">
        <v>9</v>
      </c>
      <c r="D16" s="13">
        <f>SUM(D12:D15)</f>
        <v>775000</v>
      </c>
      <c r="E16" s="34">
        <v>0</v>
      </c>
      <c r="F16" s="13">
        <v>0</v>
      </c>
    </row>
    <row r="17" spans="2:8" x14ac:dyDescent="0.2">
      <c r="D17" s="2"/>
      <c r="E17" s="32"/>
      <c r="F17" s="2"/>
    </row>
    <row r="18" spans="2:8" x14ac:dyDescent="0.2">
      <c r="B18" t="s">
        <v>15</v>
      </c>
      <c r="D18" s="2"/>
      <c r="E18" s="32"/>
      <c r="F18" s="2"/>
    </row>
    <row r="19" spans="2:8" x14ac:dyDescent="0.2">
      <c r="C19" t="s">
        <v>16</v>
      </c>
      <c r="D19" s="2">
        <v>6500000</v>
      </c>
      <c r="E19" s="32">
        <v>1500000</v>
      </c>
      <c r="F19" s="2"/>
    </row>
    <row r="20" spans="2:8" x14ac:dyDescent="0.2">
      <c r="C20" t="s">
        <v>17</v>
      </c>
      <c r="D20" s="2">
        <v>150000</v>
      </c>
      <c r="E20" s="32"/>
      <c r="F20" s="2"/>
    </row>
    <row r="21" spans="2:8" x14ac:dyDescent="0.2">
      <c r="C21" t="s">
        <v>18</v>
      </c>
      <c r="D21" s="2">
        <v>526000</v>
      </c>
      <c r="E21" s="32"/>
      <c r="F21" s="2"/>
    </row>
    <row r="22" spans="2:8" x14ac:dyDescent="0.2">
      <c r="C22" t="s">
        <v>19</v>
      </c>
      <c r="D22" s="2"/>
      <c r="E22" s="32"/>
      <c r="F22" s="2"/>
    </row>
    <row r="23" spans="2:8" x14ac:dyDescent="0.2">
      <c r="C23" t="s">
        <v>20</v>
      </c>
      <c r="D23" s="2">
        <v>650000</v>
      </c>
      <c r="E23" s="32"/>
      <c r="F23" s="2"/>
    </row>
    <row r="24" spans="2:8" x14ac:dyDescent="0.2">
      <c r="C24" s="6" t="s">
        <v>29</v>
      </c>
      <c r="D24" s="2"/>
      <c r="E24" s="32"/>
      <c r="F24" s="2">
        <v>5445927</v>
      </c>
    </row>
    <row r="25" spans="2:8" x14ac:dyDescent="0.2">
      <c r="C25" t="s">
        <v>21</v>
      </c>
      <c r="D25" s="2">
        <v>300000</v>
      </c>
      <c r="E25" s="32"/>
      <c r="F25" s="2"/>
    </row>
    <row r="26" spans="2:8" x14ac:dyDescent="0.2">
      <c r="C26" t="s">
        <v>27</v>
      </c>
      <c r="D26" s="2">
        <v>40000</v>
      </c>
      <c r="E26" s="32"/>
      <c r="F26" s="2"/>
    </row>
    <row r="27" spans="2:8" x14ac:dyDescent="0.2">
      <c r="C27" t="s">
        <v>9</v>
      </c>
      <c r="D27" s="13">
        <f>SUM(D19:D26)</f>
        <v>8166000</v>
      </c>
      <c r="E27" s="34">
        <f t="shared" ref="E27:F27" si="0">SUM(E19:E26)</f>
        <v>1500000</v>
      </c>
      <c r="F27" s="13">
        <f t="shared" si="0"/>
        <v>5445927</v>
      </c>
      <c r="G27" s="2"/>
    </row>
    <row r="28" spans="2:8" x14ac:dyDescent="0.2">
      <c r="D28" s="2"/>
      <c r="E28" s="32"/>
      <c r="F28" s="2"/>
    </row>
    <row r="29" spans="2:8" x14ac:dyDescent="0.2">
      <c r="B29" t="s">
        <v>22</v>
      </c>
      <c r="D29" s="2"/>
      <c r="E29" s="32"/>
      <c r="F29" s="2"/>
    </row>
    <row r="30" spans="2:8" x14ac:dyDescent="0.2">
      <c r="C30" t="s">
        <v>23</v>
      </c>
      <c r="D30" s="2">
        <f>8799267+9300341</f>
        <v>18099608</v>
      </c>
      <c r="E30" s="32"/>
      <c r="F30" s="2"/>
      <c r="G30" s="2"/>
      <c r="H30" s="15"/>
    </row>
    <row r="31" spans="2:8" x14ac:dyDescent="0.2">
      <c r="C31" t="s">
        <v>24</v>
      </c>
      <c r="D31" s="2">
        <f>265099+41090+12948756</f>
        <v>13254945</v>
      </c>
      <c r="E31" s="32"/>
      <c r="F31" s="2"/>
      <c r="G31" s="2"/>
      <c r="H31" s="15"/>
    </row>
    <row r="32" spans="2:8" x14ac:dyDescent="0.2">
      <c r="C32" s="6" t="s">
        <v>69</v>
      </c>
      <c r="D32" s="2"/>
      <c r="E32" s="32">
        <v>500000</v>
      </c>
      <c r="F32" s="2"/>
    </row>
    <row r="33" spans="2:8" x14ac:dyDescent="0.2">
      <c r="C33" t="s">
        <v>30</v>
      </c>
      <c r="D33" s="2"/>
      <c r="E33" s="32"/>
      <c r="F33" s="2">
        <v>50367</v>
      </c>
      <c r="H33" s="16"/>
    </row>
    <row r="34" spans="2:8" x14ac:dyDescent="0.2">
      <c r="C34" t="s">
        <v>9</v>
      </c>
      <c r="D34" s="13">
        <f>SUM(D30:D33)</f>
        <v>31354553</v>
      </c>
      <c r="E34" s="34">
        <f>SUM(E30:E33)</f>
        <v>500000</v>
      </c>
      <c r="F34" s="13">
        <f>SUM(F30:F33)</f>
        <v>50367</v>
      </c>
    </row>
    <row r="35" spans="2:8" x14ac:dyDescent="0.2">
      <c r="D35" s="2"/>
      <c r="E35" s="32"/>
      <c r="F35" s="2"/>
    </row>
    <row r="36" spans="2:8" x14ac:dyDescent="0.2">
      <c r="B36" t="s">
        <v>25</v>
      </c>
      <c r="D36" s="2"/>
      <c r="E36" s="32"/>
      <c r="F36" s="2"/>
    </row>
    <row r="37" spans="2:8" x14ac:dyDescent="0.2">
      <c r="C37" t="s">
        <v>40</v>
      </c>
      <c r="D37" s="2">
        <v>125000</v>
      </c>
      <c r="E37" s="32"/>
      <c r="F37" s="2"/>
    </row>
    <row r="38" spans="2:8" x14ac:dyDescent="0.2">
      <c r="C38" t="s">
        <v>26</v>
      </c>
      <c r="D38" s="2">
        <v>4400000</v>
      </c>
      <c r="E38" s="32"/>
      <c r="F38" s="2"/>
    </row>
    <row r="39" spans="2:8" x14ac:dyDescent="0.2">
      <c r="C39" t="s">
        <v>31</v>
      </c>
      <c r="D39" s="2"/>
      <c r="E39" s="32"/>
      <c r="F39" s="2">
        <v>1563897</v>
      </c>
    </row>
    <row r="40" spans="2:8" x14ac:dyDescent="0.2">
      <c r="C40" t="s">
        <v>32</v>
      </c>
      <c r="D40" s="2"/>
      <c r="E40" s="32"/>
      <c r="F40" s="2">
        <v>5237413</v>
      </c>
    </row>
    <row r="41" spans="2:8" x14ac:dyDescent="0.2">
      <c r="C41" t="s">
        <v>33</v>
      </c>
      <c r="D41" s="2"/>
      <c r="E41" s="32"/>
      <c r="F41" s="2">
        <v>786548</v>
      </c>
    </row>
    <row r="42" spans="2:8" x14ac:dyDescent="0.2">
      <c r="C42" t="s">
        <v>9</v>
      </c>
      <c r="D42" s="13">
        <f>SUM(D37:D41)</f>
        <v>4525000</v>
      </c>
      <c r="E42" s="34">
        <f t="shared" ref="E42:F42" si="1">SUM(E37:E41)</f>
        <v>0</v>
      </c>
      <c r="F42" s="13">
        <f t="shared" si="1"/>
        <v>7587858</v>
      </c>
      <c r="G42" s="2"/>
    </row>
    <row r="43" spans="2:8" x14ac:dyDescent="0.2">
      <c r="D43" s="2"/>
      <c r="E43" s="32"/>
      <c r="F43" s="2"/>
    </row>
    <row r="44" spans="2:8" x14ac:dyDescent="0.2">
      <c r="D44" s="2"/>
      <c r="E44" s="32"/>
      <c r="F44" s="2"/>
      <c r="H44" s="3"/>
    </row>
    <row r="45" spans="2:8" x14ac:dyDescent="0.2">
      <c r="B45" t="s">
        <v>34</v>
      </c>
      <c r="D45" s="14">
        <f>SUM(D9,D16,D27,D34,D42)</f>
        <v>256052554</v>
      </c>
      <c r="E45" s="35">
        <f>SUM(E9,E16,E27,E34,E42)</f>
        <v>88416203</v>
      </c>
      <c r="F45" s="14">
        <f>SUM(F9,F16,F27,F34,F42)</f>
        <v>13084152</v>
      </c>
      <c r="H45" s="3"/>
    </row>
    <row r="46" spans="2:8" x14ac:dyDescent="0.2">
      <c r="D46" s="2"/>
      <c r="E46" s="32"/>
      <c r="F46" s="2"/>
    </row>
    <row r="47" spans="2:8" x14ac:dyDescent="0.2">
      <c r="B47" t="s">
        <v>35</v>
      </c>
      <c r="D47" s="2">
        <f>269046297+1200000+5500000</f>
        <v>275746297</v>
      </c>
      <c r="E47" s="32">
        <v>88416203</v>
      </c>
      <c r="F47" s="2">
        <v>14218682</v>
      </c>
    </row>
    <row r="48" spans="2:8" x14ac:dyDescent="0.2">
      <c r="B48" t="s">
        <v>70</v>
      </c>
      <c r="D48" s="2">
        <v>-5500000</v>
      </c>
      <c r="E48" s="32">
        <v>0</v>
      </c>
      <c r="F48" s="2">
        <v>0</v>
      </c>
    </row>
    <row r="49" spans="2:6" x14ac:dyDescent="0.2">
      <c r="B49" s="6" t="s">
        <v>72</v>
      </c>
      <c r="D49" s="2">
        <v>-1200000</v>
      </c>
      <c r="E49" s="32"/>
      <c r="F49" s="2"/>
    </row>
    <row r="50" spans="2:6" x14ac:dyDescent="0.2">
      <c r="B50" t="s">
        <v>36</v>
      </c>
      <c r="D50" s="17">
        <v>-5691414</v>
      </c>
      <c r="E50" s="33">
        <v>0</v>
      </c>
      <c r="F50" s="17">
        <v>0</v>
      </c>
    </row>
    <row r="51" spans="2:6" x14ac:dyDescent="0.2">
      <c r="B51" t="s">
        <v>37</v>
      </c>
      <c r="D51" s="13">
        <f>D47+D50+D48+D49</f>
        <v>263354883</v>
      </c>
      <c r="E51" s="34">
        <f>E47+E50</f>
        <v>88416203</v>
      </c>
      <c r="F51" s="13">
        <f>F47+F50</f>
        <v>14218682</v>
      </c>
    </row>
    <row r="52" spans="2:6" x14ac:dyDescent="0.2">
      <c r="D52" s="2"/>
      <c r="E52" s="32"/>
      <c r="F52" s="2"/>
    </row>
    <row r="53" spans="2:6" x14ac:dyDescent="0.2">
      <c r="B53" t="s">
        <v>59</v>
      </c>
      <c r="D53" s="2">
        <f>D45-D51</f>
        <v>-7302329</v>
      </c>
      <c r="E53" s="32">
        <f>E45-E51</f>
        <v>0</v>
      </c>
      <c r="F53" s="2">
        <f>F45-F51</f>
        <v>-1134530</v>
      </c>
    </row>
    <row r="54" spans="2:6" x14ac:dyDescent="0.2">
      <c r="D54" s="2"/>
      <c r="E54" s="32"/>
      <c r="F54" s="2"/>
    </row>
    <row r="55" spans="2:6" x14ac:dyDescent="0.2">
      <c r="B55" t="s">
        <v>38</v>
      </c>
      <c r="D55" s="2">
        <v>108019819</v>
      </c>
      <c r="E55" s="32">
        <v>32322749</v>
      </c>
      <c r="F55" s="2">
        <v>8531033</v>
      </c>
    </row>
    <row r="56" spans="2:6" ht="13.6" thickBot="1" x14ac:dyDescent="0.25">
      <c r="B56" t="s">
        <v>39</v>
      </c>
      <c r="D56" s="18">
        <f>D53+D55</f>
        <v>100717490</v>
      </c>
      <c r="E56" s="36">
        <f>E53+E55</f>
        <v>32322749</v>
      </c>
      <c r="F56" s="18">
        <f>F53+F55</f>
        <v>7396503</v>
      </c>
    </row>
    <row r="57" spans="2:6" ht="13.6" thickTop="1" x14ac:dyDescent="0.2">
      <c r="D57" s="3"/>
      <c r="E57" s="31"/>
      <c r="F57" s="3"/>
    </row>
    <row r="58" spans="2:6" x14ac:dyDescent="0.2">
      <c r="B58" s="6" t="s">
        <v>71</v>
      </c>
      <c r="D58" s="2"/>
      <c r="E58" s="2"/>
      <c r="F58" s="2"/>
    </row>
    <row r="59" spans="2:6" x14ac:dyDescent="0.2">
      <c r="D59" s="2"/>
      <c r="E59" s="2"/>
      <c r="F59" s="2"/>
    </row>
    <row r="60" spans="2:6" x14ac:dyDescent="0.2">
      <c r="D60" s="2"/>
      <c r="E60" s="2"/>
      <c r="F60" s="2"/>
    </row>
    <row r="61" spans="2:6" x14ac:dyDescent="0.2">
      <c r="D61" s="2"/>
      <c r="E61" s="2"/>
      <c r="F61" s="2"/>
    </row>
    <row r="62" spans="2:6" x14ac:dyDescent="0.2">
      <c r="D62" s="2"/>
      <c r="E62" s="2"/>
      <c r="F62" s="2"/>
    </row>
    <row r="63" spans="2:6" x14ac:dyDescent="0.2">
      <c r="D63" s="2"/>
      <c r="E63" s="2"/>
      <c r="F63" s="2"/>
    </row>
    <row r="65" spans="4:4" x14ac:dyDescent="0.2">
      <c r="D65" s="2"/>
    </row>
  </sheetData>
  <mergeCells count="2">
    <mergeCell ref="B1:F1"/>
    <mergeCell ref="B3:C3"/>
  </mergeCells>
  <phoneticPr fontId="3" type="noConversion"/>
  <printOptions horizontalCentered="1"/>
  <pageMargins left="0.25" right="0.25" top="0.5" bottom="0.5" header="0" footer="0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115"/>
  <sheetViews>
    <sheetView topLeftCell="B1" zoomScaleNormal="100" workbookViewId="0">
      <selection activeCell="I18" sqref="I18"/>
    </sheetView>
  </sheetViews>
  <sheetFormatPr defaultRowHeight="12.9" x14ac:dyDescent="0.2"/>
  <cols>
    <col min="1" max="1" width="9.5" customWidth="1"/>
    <col min="2" max="2" width="62" bestFit="1" customWidth="1"/>
    <col min="3" max="3" width="15.125" style="1" bestFit="1" customWidth="1"/>
    <col min="4" max="4" width="15.375" style="1" customWidth="1"/>
    <col min="5" max="5" width="14" style="1" bestFit="1" customWidth="1"/>
    <col min="7" max="7" width="12.5" customWidth="1"/>
    <col min="8" max="8" width="27.5" bestFit="1" customWidth="1"/>
    <col min="9" max="9" width="42.5" bestFit="1" customWidth="1"/>
    <col min="10" max="10" width="12.125" bestFit="1" customWidth="1"/>
    <col min="13" max="13" width="10.375" bestFit="1" customWidth="1"/>
  </cols>
  <sheetData>
    <row r="1" spans="2:9" ht="41.3" customHeight="1" x14ac:dyDescent="0.2">
      <c r="B1" s="62" t="s">
        <v>87</v>
      </c>
      <c r="C1" s="66"/>
      <c r="D1" s="66"/>
      <c r="E1" s="67"/>
      <c r="F1" s="23"/>
      <c r="G1" s="23"/>
      <c r="H1" s="23"/>
      <c r="I1" s="38"/>
    </row>
    <row r="2" spans="2:9" x14ac:dyDescent="0.2">
      <c r="B2" s="4"/>
      <c r="C2" s="4"/>
      <c r="D2" s="4"/>
      <c r="E2" s="4"/>
      <c r="F2" s="4"/>
    </row>
    <row r="3" spans="2:9" ht="30.1" customHeight="1" x14ac:dyDescent="0.25">
      <c r="B3" s="37" t="s">
        <v>3</v>
      </c>
      <c r="C3" s="7" t="s">
        <v>60</v>
      </c>
      <c r="D3" s="24" t="s">
        <v>61</v>
      </c>
      <c r="E3" s="7" t="s">
        <v>62</v>
      </c>
    </row>
    <row r="4" spans="2:9" ht="12.75" customHeight="1" x14ac:dyDescent="0.2">
      <c r="B4" t="s">
        <v>41</v>
      </c>
      <c r="C4" s="20">
        <v>152973558</v>
      </c>
      <c r="D4" s="25">
        <v>0</v>
      </c>
      <c r="E4" s="20">
        <v>0</v>
      </c>
    </row>
    <row r="5" spans="2:9" ht="12.75" customHeight="1" x14ac:dyDescent="0.2">
      <c r="B5" t="s">
        <v>42</v>
      </c>
      <c r="C5" s="9">
        <v>4748832</v>
      </c>
      <c r="D5" s="26">
        <v>0</v>
      </c>
      <c r="E5" s="21">
        <v>0</v>
      </c>
    </row>
    <row r="6" spans="2:9" ht="12.75" customHeight="1" x14ac:dyDescent="0.2">
      <c r="B6" t="s">
        <v>43</v>
      </c>
      <c r="C6" s="9">
        <v>3913048</v>
      </c>
      <c r="D6" s="26">
        <v>0</v>
      </c>
      <c r="E6" s="21">
        <v>0</v>
      </c>
    </row>
    <row r="7" spans="2:9" ht="12.75" customHeight="1" x14ac:dyDescent="0.2">
      <c r="B7" t="s">
        <v>44</v>
      </c>
      <c r="C7" s="9">
        <v>4789179</v>
      </c>
      <c r="D7" s="26">
        <v>0</v>
      </c>
      <c r="E7" s="21">
        <v>0</v>
      </c>
    </row>
    <row r="8" spans="2:9" ht="12.75" customHeight="1" x14ac:dyDescent="0.2">
      <c r="B8" t="s">
        <v>45</v>
      </c>
      <c r="C8" s="9">
        <v>17446354</v>
      </c>
      <c r="D8" s="26">
        <v>0</v>
      </c>
      <c r="E8" s="21">
        <v>0</v>
      </c>
    </row>
    <row r="9" spans="2:9" ht="12.75" customHeight="1" x14ac:dyDescent="0.2">
      <c r="B9" t="s">
        <v>46</v>
      </c>
      <c r="C9" s="9">
        <v>10196467</v>
      </c>
      <c r="D9" s="26">
        <v>0</v>
      </c>
      <c r="E9" s="21">
        <v>0</v>
      </c>
    </row>
    <row r="10" spans="2:9" ht="12.75" customHeight="1" x14ac:dyDescent="0.2">
      <c r="B10" t="s">
        <v>47</v>
      </c>
      <c r="C10" s="9">
        <v>616325</v>
      </c>
      <c r="D10" s="26">
        <v>0</v>
      </c>
      <c r="E10" s="21">
        <v>0</v>
      </c>
    </row>
    <row r="11" spans="2:9" ht="12.75" customHeight="1" x14ac:dyDescent="0.2">
      <c r="B11" t="s">
        <v>48</v>
      </c>
      <c r="C11" s="9">
        <v>3343216</v>
      </c>
      <c r="D11" s="26">
        <v>0</v>
      </c>
      <c r="E11" s="21">
        <v>0</v>
      </c>
    </row>
    <row r="12" spans="2:9" ht="12.75" customHeight="1" x14ac:dyDescent="0.2">
      <c r="B12" t="s">
        <v>49</v>
      </c>
      <c r="C12" s="9">
        <v>10014981</v>
      </c>
      <c r="D12" s="26">
        <v>0</v>
      </c>
      <c r="E12" s="21">
        <v>0</v>
      </c>
    </row>
    <row r="13" spans="2:9" ht="12.75" customHeight="1" x14ac:dyDescent="0.2">
      <c r="B13" t="s">
        <v>2</v>
      </c>
      <c r="C13" s="10">
        <v>0</v>
      </c>
      <c r="D13" s="26">
        <v>0</v>
      </c>
      <c r="E13" s="11">
        <v>13888818</v>
      </c>
    </row>
    <row r="14" spans="2:9" ht="12.75" customHeight="1" x14ac:dyDescent="0.2">
      <c r="B14" t="s">
        <v>50</v>
      </c>
      <c r="C14" s="9">
        <v>7451011</v>
      </c>
      <c r="D14" s="26">
        <v>0</v>
      </c>
      <c r="E14" s="21">
        <v>0</v>
      </c>
    </row>
    <row r="15" spans="2:9" ht="12.75" customHeight="1" x14ac:dyDescent="0.2">
      <c r="B15" t="s">
        <v>51</v>
      </c>
      <c r="C15" s="9">
        <v>6353106</v>
      </c>
      <c r="D15" s="26">
        <v>0</v>
      </c>
      <c r="E15" s="21">
        <v>0</v>
      </c>
    </row>
    <row r="16" spans="2:9" ht="12.75" customHeight="1" x14ac:dyDescent="0.2">
      <c r="B16" t="s">
        <v>52</v>
      </c>
      <c r="C16" s="9">
        <v>26187466</v>
      </c>
      <c r="D16" s="26">
        <v>0</v>
      </c>
      <c r="E16" s="11">
        <v>329864</v>
      </c>
    </row>
    <row r="17" spans="2:5" ht="12.75" customHeight="1" x14ac:dyDescent="0.2">
      <c r="B17" t="s">
        <v>53</v>
      </c>
      <c r="C17" s="9">
        <v>2045288</v>
      </c>
      <c r="D17" s="26">
        <v>0</v>
      </c>
      <c r="E17" s="21">
        <v>0</v>
      </c>
    </row>
    <row r="18" spans="2:5" ht="12.75" customHeight="1" x14ac:dyDescent="0.2">
      <c r="B18" t="s">
        <v>54</v>
      </c>
      <c r="C18" s="9">
        <v>7234098</v>
      </c>
      <c r="D18" s="26">
        <v>0</v>
      </c>
      <c r="E18" s="21">
        <v>0</v>
      </c>
    </row>
    <row r="19" spans="2:5" ht="12.75" customHeight="1" x14ac:dyDescent="0.2">
      <c r="B19" t="s">
        <v>55</v>
      </c>
      <c r="C19" s="9">
        <v>215514</v>
      </c>
      <c r="D19" s="26">
        <v>0</v>
      </c>
      <c r="E19" s="21">
        <v>0</v>
      </c>
    </row>
    <row r="20" spans="2:5" ht="12.75" customHeight="1" x14ac:dyDescent="0.2">
      <c r="B20" t="s">
        <v>56</v>
      </c>
      <c r="C20" s="10">
        <v>0</v>
      </c>
      <c r="D20" s="27">
        <v>88416203</v>
      </c>
      <c r="E20" s="21">
        <v>0</v>
      </c>
    </row>
    <row r="21" spans="2:5" ht="12.75" customHeight="1" x14ac:dyDescent="0.2">
      <c r="B21" t="s">
        <v>57</v>
      </c>
      <c r="C21" s="10">
        <v>0</v>
      </c>
      <c r="D21" s="26">
        <v>0</v>
      </c>
      <c r="E21" s="21">
        <v>0</v>
      </c>
    </row>
    <row r="22" spans="2:5" ht="12.75" customHeight="1" x14ac:dyDescent="0.2">
      <c r="B22" t="s">
        <v>68</v>
      </c>
      <c r="C22" s="9">
        <v>16094547</v>
      </c>
      <c r="D22" s="26"/>
      <c r="E22" s="21"/>
    </row>
    <row r="23" spans="2:5" ht="12.75" customHeight="1" x14ac:dyDescent="0.2">
      <c r="B23" t="s">
        <v>0</v>
      </c>
      <c r="C23" s="9">
        <v>150000</v>
      </c>
      <c r="D23" s="26">
        <v>0</v>
      </c>
      <c r="E23" s="21">
        <v>0</v>
      </c>
    </row>
    <row r="24" spans="2:5" ht="12.75" customHeight="1" x14ac:dyDescent="0.2">
      <c r="B24" t="s">
        <v>1</v>
      </c>
      <c r="C24" s="9">
        <v>1973307</v>
      </c>
      <c r="D24" s="26">
        <v>0</v>
      </c>
      <c r="E24" s="21">
        <v>0</v>
      </c>
    </row>
    <row r="25" spans="2:5" ht="12.75" customHeight="1" thickBot="1" x14ac:dyDescent="0.25">
      <c r="B25" t="s">
        <v>58</v>
      </c>
      <c r="C25" s="12">
        <f t="shared" ref="C25:D25" si="0">SUM(C4:C24)</f>
        <v>275746297</v>
      </c>
      <c r="D25" s="28">
        <f t="shared" si="0"/>
        <v>88416203</v>
      </c>
      <c r="E25" s="12">
        <f>SUM(E4:E24)</f>
        <v>14218682</v>
      </c>
    </row>
    <row r="26" spans="2:5" ht="13.6" thickTop="1" x14ac:dyDescent="0.2"/>
    <row r="44" spans="4:4" x14ac:dyDescent="0.2">
      <c r="D44" s="8"/>
    </row>
    <row r="45" spans="4:4" x14ac:dyDescent="0.2">
      <c r="D45" s="5"/>
    </row>
    <row r="79" spans="2:7" ht="13.6" x14ac:dyDescent="0.25">
      <c r="B79" s="7" t="s">
        <v>3</v>
      </c>
      <c r="C79" s="7" t="s">
        <v>63</v>
      </c>
    </row>
    <row r="80" spans="2:7" x14ac:dyDescent="0.2">
      <c r="B80" t="s">
        <v>41</v>
      </c>
      <c r="C80" s="22">
        <f>C4/$C$25</f>
        <v>0.55476196657683496</v>
      </c>
      <c r="D80" s="5"/>
      <c r="E80"/>
      <c r="F80" s="9"/>
      <c r="G80" s="5"/>
    </row>
    <row r="81" spans="2:7" x14ac:dyDescent="0.2">
      <c r="B81" t="s">
        <v>52</v>
      </c>
      <c r="C81" s="22">
        <f>C16/$C$25</f>
        <v>9.4969420387175679E-2</v>
      </c>
      <c r="D81" s="5"/>
      <c r="E81"/>
      <c r="F81" s="9"/>
      <c r="G81" s="5"/>
    </row>
    <row r="82" spans="2:7" x14ac:dyDescent="0.2">
      <c r="B82" t="s">
        <v>45</v>
      </c>
      <c r="C82" s="22">
        <f>C8/$C$25</f>
        <v>6.3269585810611997E-2</v>
      </c>
      <c r="D82" s="5"/>
      <c r="E82"/>
      <c r="F82" s="9"/>
      <c r="G82" s="5"/>
    </row>
    <row r="83" spans="2:7" x14ac:dyDescent="0.2">
      <c r="B83" t="s">
        <v>49</v>
      </c>
      <c r="C83" s="22">
        <f>C12/$C$25</f>
        <v>3.6319548472485925E-2</v>
      </c>
      <c r="D83" s="5"/>
      <c r="E83"/>
      <c r="F83" s="9"/>
      <c r="G83" s="5"/>
    </row>
    <row r="84" spans="2:7" x14ac:dyDescent="0.2">
      <c r="B84" t="s">
        <v>46</v>
      </c>
      <c r="C84" s="5">
        <f>C9/C25</f>
        <v>3.6977711435958106E-2</v>
      </c>
      <c r="D84" s="5"/>
      <c r="E84"/>
      <c r="F84" s="9"/>
      <c r="G84" s="5"/>
    </row>
    <row r="85" spans="2:7" x14ac:dyDescent="0.2">
      <c r="B85" t="s">
        <v>50</v>
      </c>
      <c r="C85" s="5">
        <f>C14/C25</f>
        <v>2.7021254976272627E-2</v>
      </c>
      <c r="E85"/>
      <c r="F85" s="9"/>
      <c r="G85" s="5"/>
    </row>
    <row r="86" spans="2:7" x14ac:dyDescent="0.2">
      <c r="B86" t="s">
        <v>51</v>
      </c>
      <c r="C86" s="5">
        <f>C15/C25</f>
        <v>2.3039678389588675E-2</v>
      </c>
      <c r="E86"/>
      <c r="F86" s="9"/>
      <c r="G86" s="5"/>
    </row>
    <row r="87" spans="2:7" x14ac:dyDescent="0.2">
      <c r="B87" t="s">
        <v>44</v>
      </c>
      <c r="C87" s="5">
        <f>C7/C25</f>
        <v>1.7368062788527674E-2</v>
      </c>
      <c r="E87"/>
      <c r="F87" s="9"/>
      <c r="G87" s="5"/>
    </row>
    <row r="88" spans="2:7" x14ac:dyDescent="0.2">
      <c r="B88" t="s">
        <v>42</v>
      </c>
      <c r="C88" s="5">
        <f>C5/C25</f>
        <v>1.7221743507221061E-2</v>
      </c>
      <c r="E88"/>
      <c r="F88" s="9"/>
      <c r="G88" s="5"/>
    </row>
    <row r="89" spans="2:7" x14ac:dyDescent="0.2">
      <c r="B89" t="s">
        <v>54</v>
      </c>
      <c r="C89" s="5">
        <f>C18/C25</f>
        <v>2.6234615219510999E-2</v>
      </c>
      <c r="E89"/>
      <c r="F89" s="9"/>
      <c r="G89" s="5"/>
    </row>
    <row r="90" spans="2:7" x14ac:dyDescent="0.2">
      <c r="B90" t="s">
        <v>68</v>
      </c>
      <c r="C90" s="5">
        <f>C22/C25</f>
        <v>5.8367228046583702E-2</v>
      </c>
      <c r="D90" s="5"/>
      <c r="E90"/>
      <c r="F90" s="9"/>
      <c r="G90" s="5"/>
    </row>
    <row r="91" spans="2:7" x14ac:dyDescent="0.2">
      <c r="B91" t="s">
        <v>43</v>
      </c>
      <c r="C91" s="5">
        <f>C6/C25</f>
        <v>1.4190754481827186E-2</v>
      </c>
      <c r="D91" s="5"/>
      <c r="E91"/>
      <c r="F91" s="9"/>
      <c r="G91" s="5"/>
    </row>
    <row r="92" spans="2:7" x14ac:dyDescent="0.2">
      <c r="B92" s="6" t="s">
        <v>64</v>
      </c>
      <c r="C92" s="5">
        <f>SUM(C10,C11,C17,C19,C23,C24)/C25</f>
        <v>3.0258429907401439E-2</v>
      </c>
      <c r="D92" s="5"/>
      <c r="E92" s="6"/>
    </row>
    <row r="93" spans="2:7" x14ac:dyDescent="0.2">
      <c r="B93" t="s">
        <v>58</v>
      </c>
      <c r="C93" s="5">
        <f>SUM(C80:C92)</f>
        <v>1</v>
      </c>
      <c r="D93" s="5"/>
      <c r="G93" s="5"/>
    </row>
    <row r="94" spans="2:7" x14ac:dyDescent="0.2">
      <c r="G94" s="5"/>
    </row>
    <row r="95" spans="2:7" x14ac:dyDescent="0.2">
      <c r="G95" s="5"/>
    </row>
    <row r="96" spans="2:7" x14ac:dyDescent="0.2">
      <c r="G96" s="5"/>
    </row>
    <row r="97" spans="3:7" x14ac:dyDescent="0.2">
      <c r="C97" s="5"/>
      <c r="G97" s="5"/>
    </row>
    <row r="98" spans="3:7" x14ac:dyDescent="0.2">
      <c r="G98" s="5"/>
    </row>
    <row r="99" spans="3:7" x14ac:dyDescent="0.2">
      <c r="G99" s="5"/>
    </row>
    <row r="100" spans="3:7" x14ac:dyDescent="0.2">
      <c r="F100" s="5"/>
      <c r="G100" s="5"/>
    </row>
    <row r="101" spans="3:7" x14ac:dyDescent="0.2">
      <c r="E101"/>
      <c r="F101" s="9"/>
      <c r="G101" s="5"/>
    </row>
    <row r="104" spans="3:7" x14ac:dyDescent="0.2">
      <c r="E104"/>
      <c r="G104" s="5"/>
    </row>
    <row r="108" spans="3:7" x14ac:dyDescent="0.2">
      <c r="E108"/>
      <c r="F108" s="9"/>
      <c r="G108" s="5"/>
    </row>
    <row r="110" spans="3:7" x14ac:dyDescent="0.2">
      <c r="E110"/>
      <c r="F110" s="9"/>
      <c r="G110" s="5"/>
    </row>
    <row r="111" spans="3:7" x14ac:dyDescent="0.2">
      <c r="E111"/>
      <c r="F111" s="9"/>
      <c r="G111" s="5"/>
    </row>
    <row r="112" spans="3:7" x14ac:dyDescent="0.2">
      <c r="E112"/>
      <c r="F112" s="9"/>
      <c r="G112" s="5"/>
    </row>
    <row r="113" spans="5:7" x14ac:dyDescent="0.2">
      <c r="E113"/>
      <c r="F113" s="9"/>
      <c r="G113" s="5"/>
    </row>
    <row r="114" spans="5:7" x14ac:dyDescent="0.2">
      <c r="E114"/>
      <c r="F114" s="9"/>
      <c r="G114" s="5"/>
    </row>
    <row r="115" spans="5:7" x14ac:dyDescent="0.2">
      <c r="E115"/>
      <c r="F115" s="9"/>
      <c r="G115" s="5"/>
    </row>
  </sheetData>
  <mergeCells count="1">
    <mergeCell ref="B1:E1"/>
  </mergeCells>
  <phoneticPr fontId="3" type="noConversion"/>
  <printOptions horizontalCentered="1"/>
  <pageMargins left="0.25" right="0.25" top="0.5" bottom="0.5" header="0" footer="0"/>
  <pageSetup scale="91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0E8DF-43BF-49CE-A397-1B735529122A}">
  <sheetPr>
    <pageSetUpPr fitToPage="1"/>
  </sheetPr>
  <dimension ref="B1:I38"/>
  <sheetViews>
    <sheetView tabSelected="1" zoomScaleNormal="100" workbookViewId="0">
      <selection activeCell="M9" sqref="M9"/>
    </sheetView>
  </sheetViews>
  <sheetFormatPr defaultRowHeight="12.9" x14ac:dyDescent="0.2"/>
  <cols>
    <col min="2" max="2" width="42" bestFit="1" customWidth="1"/>
    <col min="3" max="3" width="13.25" bestFit="1" customWidth="1"/>
    <col min="4" max="4" width="8.375" bestFit="1" customWidth="1"/>
    <col min="5" max="5" width="13.25" bestFit="1" customWidth="1"/>
    <col min="6" max="6" width="8.375" bestFit="1" customWidth="1"/>
    <col min="7" max="7" width="11.5" bestFit="1" customWidth="1"/>
    <col min="8" max="9" width="8.375" bestFit="1" customWidth="1"/>
  </cols>
  <sheetData>
    <row r="1" spans="2:9" ht="49.6" customHeight="1" x14ac:dyDescent="0.2">
      <c r="B1" s="62" t="s">
        <v>88</v>
      </c>
      <c r="C1" s="66"/>
      <c r="D1" s="66"/>
      <c r="E1" s="66"/>
      <c r="F1" s="66"/>
      <c r="G1" s="66"/>
      <c r="H1" s="66"/>
      <c r="I1" s="67"/>
    </row>
    <row r="2" spans="2:9" x14ac:dyDescent="0.2">
      <c r="C2" s="1"/>
      <c r="D2" s="1"/>
      <c r="E2" s="1"/>
      <c r="F2" s="1"/>
      <c r="G2" s="1"/>
      <c r="H2" s="1"/>
    </row>
    <row r="3" spans="2:9" ht="27.2" x14ac:dyDescent="0.25">
      <c r="B3" s="39" t="s">
        <v>3</v>
      </c>
      <c r="C3" s="40" t="s">
        <v>73</v>
      </c>
      <c r="D3" s="41" t="s">
        <v>74</v>
      </c>
      <c r="E3" s="40" t="s">
        <v>75</v>
      </c>
      <c r="F3" s="41" t="s">
        <v>76</v>
      </c>
      <c r="G3" s="42" t="s">
        <v>77</v>
      </c>
      <c r="H3" s="42" t="s">
        <v>78</v>
      </c>
      <c r="I3" s="42" t="s">
        <v>79</v>
      </c>
    </row>
    <row r="4" spans="2:9" x14ac:dyDescent="0.2">
      <c r="B4" t="s">
        <v>41</v>
      </c>
      <c r="C4" s="43">
        <v>152973558</v>
      </c>
      <c r="D4" s="44">
        <v>6622</v>
      </c>
      <c r="E4" s="9">
        <v>150966797</v>
      </c>
      <c r="F4" s="44">
        <v>6424</v>
      </c>
      <c r="G4" s="45">
        <v>2006761</v>
      </c>
      <c r="H4" s="45">
        <v>198</v>
      </c>
      <c r="I4" s="5">
        <v>3.0821917808219176E-2</v>
      </c>
    </row>
    <row r="5" spans="2:9" x14ac:dyDescent="0.2">
      <c r="B5" t="s">
        <v>42</v>
      </c>
      <c r="C5" s="43">
        <v>4748832</v>
      </c>
      <c r="D5" s="46">
        <v>206</v>
      </c>
      <c r="E5" s="9">
        <v>4398698</v>
      </c>
      <c r="F5" s="46">
        <v>187</v>
      </c>
      <c r="G5" s="47">
        <v>350134</v>
      </c>
      <c r="H5" s="47">
        <v>19</v>
      </c>
      <c r="I5" s="5">
        <v>0.10160427807486631</v>
      </c>
    </row>
    <row r="6" spans="2:9" x14ac:dyDescent="0.2">
      <c r="B6" s="6" t="s">
        <v>80</v>
      </c>
      <c r="C6" s="43">
        <v>3913048</v>
      </c>
      <c r="D6" s="46">
        <v>169</v>
      </c>
      <c r="E6" s="9">
        <v>3550829</v>
      </c>
      <c r="F6" s="46">
        <v>151</v>
      </c>
      <c r="G6" s="47">
        <v>362219</v>
      </c>
      <c r="H6" s="47">
        <v>18</v>
      </c>
      <c r="I6" s="5">
        <v>0.11920529801324503</v>
      </c>
    </row>
    <row r="7" spans="2:9" x14ac:dyDescent="0.2">
      <c r="B7" t="s">
        <v>44</v>
      </c>
      <c r="C7" s="43">
        <v>4789179</v>
      </c>
      <c r="D7" s="46">
        <v>207</v>
      </c>
      <c r="E7" s="9">
        <v>4385446</v>
      </c>
      <c r="F7" s="46">
        <v>187</v>
      </c>
      <c r="G7" s="47">
        <v>403733</v>
      </c>
      <c r="H7" s="47">
        <v>20</v>
      </c>
      <c r="I7" s="5">
        <v>0.10695187165775401</v>
      </c>
    </row>
    <row r="8" spans="2:9" x14ac:dyDescent="0.2">
      <c r="B8" t="s">
        <v>45</v>
      </c>
      <c r="C8" s="43">
        <v>17446354</v>
      </c>
      <c r="D8" s="46">
        <v>755</v>
      </c>
      <c r="E8" s="9">
        <v>16684336</v>
      </c>
      <c r="F8" s="46">
        <v>710</v>
      </c>
      <c r="G8" s="47">
        <v>762018</v>
      </c>
      <c r="H8" s="47">
        <v>45</v>
      </c>
      <c r="I8" s="5">
        <v>6.3380281690140844E-2</v>
      </c>
    </row>
    <row r="9" spans="2:9" x14ac:dyDescent="0.2">
      <c r="B9" s="6" t="s">
        <v>81</v>
      </c>
      <c r="C9" s="43">
        <v>10196467</v>
      </c>
      <c r="D9" s="46">
        <v>441</v>
      </c>
      <c r="E9" s="9">
        <v>9629407</v>
      </c>
      <c r="F9" s="46">
        <v>410</v>
      </c>
      <c r="G9" s="47">
        <v>567060</v>
      </c>
      <c r="H9" s="47">
        <v>31</v>
      </c>
      <c r="I9" s="5">
        <v>7.5609756097560973E-2</v>
      </c>
    </row>
    <row r="10" spans="2:9" x14ac:dyDescent="0.2">
      <c r="B10" t="s">
        <v>47</v>
      </c>
      <c r="C10" s="43">
        <v>616325</v>
      </c>
      <c r="D10" s="46">
        <v>27</v>
      </c>
      <c r="E10" s="9">
        <v>552341</v>
      </c>
      <c r="F10" s="46">
        <v>24</v>
      </c>
      <c r="G10" s="47">
        <v>63984</v>
      </c>
      <c r="H10" s="47">
        <v>3</v>
      </c>
      <c r="I10" s="5">
        <v>0.125</v>
      </c>
    </row>
    <row r="11" spans="2:9" x14ac:dyDescent="0.2">
      <c r="B11" t="s">
        <v>48</v>
      </c>
      <c r="C11" s="43">
        <v>3343216</v>
      </c>
      <c r="D11" s="46">
        <v>145</v>
      </c>
      <c r="E11" s="9">
        <v>3191158</v>
      </c>
      <c r="F11" s="46">
        <v>136</v>
      </c>
      <c r="G11" s="47">
        <v>152058</v>
      </c>
      <c r="H11" s="47">
        <v>9</v>
      </c>
      <c r="I11" s="5">
        <v>6.6176470588235295E-2</v>
      </c>
    </row>
    <row r="12" spans="2:9" x14ac:dyDescent="0.2">
      <c r="B12" t="s">
        <v>49</v>
      </c>
      <c r="C12" s="43">
        <v>10014981</v>
      </c>
      <c r="D12" s="46">
        <v>434</v>
      </c>
      <c r="E12" s="9">
        <v>9859504</v>
      </c>
      <c r="F12" s="46">
        <v>420</v>
      </c>
      <c r="G12" s="47">
        <v>155477</v>
      </c>
      <c r="H12" s="47">
        <v>14</v>
      </c>
      <c r="I12" s="5">
        <v>3.3333333333333333E-2</v>
      </c>
    </row>
    <row r="13" spans="2:9" x14ac:dyDescent="0.2">
      <c r="B13" t="s">
        <v>50</v>
      </c>
      <c r="C13" s="43">
        <v>7451011</v>
      </c>
      <c r="D13" s="46">
        <v>323</v>
      </c>
      <c r="E13" s="9">
        <v>7121286</v>
      </c>
      <c r="F13" s="46">
        <v>303</v>
      </c>
      <c r="G13" s="47">
        <v>329725</v>
      </c>
      <c r="H13" s="47">
        <v>20</v>
      </c>
      <c r="I13" s="5">
        <v>6.6006600660066E-2</v>
      </c>
    </row>
    <row r="14" spans="2:9" x14ac:dyDescent="0.2">
      <c r="B14" t="s">
        <v>51</v>
      </c>
      <c r="C14" s="43">
        <v>6353106</v>
      </c>
      <c r="D14" s="46">
        <v>275</v>
      </c>
      <c r="E14" s="9">
        <v>5546922</v>
      </c>
      <c r="F14" s="46">
        <v>236</v>
      </c>
      <c r="G14" s="47">
        <v>806184</v>
      </c>
      <c r="H14" s="47">
        <v>39</v>
      </c>
      <c r="I14" s="5">
        <v>0.1652542372881356</v>
      </c>
    </row>
    <row r="15" spans="2:9" x14ac:dyDescent="0.2">
      <c r="B15" t="s">
        <v>52</v>
      </c>
      <c r="C15" s="43">
        <v>26187466</v>
      </c>
      <c r="D15" s="46">
        <v>1134</v>
      </c>
      <c r="E15" s="9">
        <v>24169293</v>
      </c>
      <c r="F15" s="46">
        <v>1028</v>
      </c>
      <c r="G15" s="47">
        <v>2018173</v>
      </c>
      <c r="H15" s="47">
        <v>106</v>
      </c>
      <c r="I15" s="5">
        <v>0.10311284046692606</v>
      </c>
    </row>
    <row r="16" spans="2:9" x14ac:dyDescent="0.2">
      <c r="B16" t="s">
        <v>53</v>
      </c>
      <c r="C16" s="43">
        <v>2045288</v>
      </c>
      <c r="D16" s="46">
        <v>89</v>
      </c>
      <c r="E16" s="9">
        <v>2902693</v>
      </c>
      <c r="F16" s="46">
        <v>124</v>
      </c>
      <c r="G16" s="47">
        <v>-857405</v>
      </c>
      <c r="H16" s="47">
        <v>-35</v>
      </c>
      <c r="I16" s="5">
        <v>-0.28225806451612906</v>
      </c>
    </row>
    <row r="17" spans="2:9" x14ac:dyDescent="0.2">
      <c r="B17" t="s">
        <v>54</v>
      </c>
      <c r="C17" s="43">
        <v>7234098</v>
      </c>
      <c r="D17" s="46">
        <v>313</v>
      </c>
      <c r="E17" s="9">
        <v>4425352</v>
      </c>
      <c r="F17" s="46">
        <v>188</v>
      </c>
      <c r="G17" s="47">
        <v>2808746</v>
      </c>
      <c r="H17" s="47">
        <v>125</v>
      </c>
      <c r="I17" s="5">
        <v>0.66489361702127658</v>
      </c>
    </row>
    <row r="18" spans="2:9" x14ac:dyDescent="0.2">
      <c r="B18" t="s">
        <v>55</v>
      </c>
      <c r="C18" s="43">
        <v>215514</v>
      </c>
      <c r="D18" s="46">
        <v>9</v>
      </c>
      <c r="E18" s="9">
        <v>205139</v>
      </c>
      <c r="F18" s="46">
        <v>9</v>
      </c>
      <c r="G18" s="47">
        <v>10375</v>
      </c>
      <c r="H18" s="47">
        <v>0</v>
      </c>
      <c r="I18" s="5">
        <v>0</v>
      </c>
    </row>
    <row r="19" spans="2:9" x14ac:dyDescent="0.2">
      <c r="B19" t="s">
        <v>56</v>
      </c>
      <c r="C19" s="43">
        <v>0</v>
      </c>
      <c r="D19" s="46">
        <v>0</v>
      </c>
      <c r="E19" s="9">
        <v>0</v>
      </c>
      <c r="F19" s="46">
        <v>0</v>
      </c>
      <c r="G19" s="47">
        <v>0</v>
      </c>
      <c r="H19" s="47">
        <v>0</v>
      </c>
      <c r="I19" s="5">
        <v>0</v>
      </c>
    </row>
    <row r="20" spans="2:9" x14ac:dyDescent="0.2">
      <c r="B20" t="s">
        <v>57</v>
      </c>
      <c r="C20" s="43">
        <v>0</v>
      </c>
      <c r="D20" s="46">
        <v>0</v>
      </c>
      <c r="E20" s="9">
        <v>0</v>
      </c>
      <c r="F20" s="46">
        <v>0</v>
      </c>
      <c r="G20" s="47">
        <v>0</v>
      </c>
      <c r="H20" s="47">
        <v>0</v>
      </c>
      <c r="I20" s="5">
        <v>0</v>
      </c>
    </row>
    <row r="21" spans="2:9" x14ac:dyDescent="0.2">
      <c r="B21" s="6" t="s">
        <v>82</v>
      </c>
      <c r="C21" s="43">
        <v>16094547</v>
      </c>
      <c r="D21" s="46">
        <v>697</v>
      </c>
      <c r="E21" s="9">
        <v>4168302</v>
      </c>
      <c r="F21" s="46">
        <v>177</v>
      </c>
      <c r="G21" s="47">
        <v>11926245</v>
      </c>
      <c r="H21" s="47">
        <v>520</v>
      </c>
      <c r="I21" s="5">
        <v>2.9378531073446328</v>
      </c>
    </row>
    <row r="22" spans="2:9" x14ac:dyDescent="0.2">
      <c r="B22" t="s">
        <v>0</v>
      </c>
      <c r="C22" s="43">
        <v>150000</v>
      </c>
      <c r="D22" s="46">
        <v>6</v>
      </c>
      <c r="E22" s="9">
        <v>150000</v>
      </c>
      <c r="F22" s="46">
        <v>6</v>
      </c>
      <c r="G22" s="47">
        <v>0</v>
      </c>
      <c r="H22" s="47">
        <v>0</v>
      </c>
      <c r="I22" s="5">
        <v>0</v>
      </c>
    </row>
    <row r="23" spans="2:9" x14ac:dyDescent="0.2">
      <c r="B23" s="48" t="s">
        <v>1</v>
      </c>
      <c r="C23" s="43">
        <v>1973307</v>
      </c>
      <c r="D23" s="49">
        <v>85</v>
      </c>
      <c r="E23" s="9">
        <v>1794062</v>
      </c>
      <c r="F23" s="49">
        <v>76</v>
      </c>
      <c r="G23" s="50">
        <v>179245</v>
      </c>
      <c r="H23" s="50">
        <v>9</v>
      </c>
      <c r="I23" s="51">
        <v>0.11842105263157894</v>
      </c>
    </row>
    <row r="24" spans="2:9" ht="13.6" thickBot="1" x14ac:dyDescent="0.25">
      <c r="B24" s="52" t="s">
        <v>58</v>
      </c>
      <c r="C24" s="12">
        <v>275746297</v>
      </c>
      <c r="D24" s="53">
        <v>11937</v>
      </c>
      <c r="E24" s="12">
        <v>253701565</v>
      </c>
      <c r="F24" s="53">
        <v>10796</v>
      </c>
      <c r="G24" s="54">
        <v>22044732</v>
      </c>
      <c r="H24" s="54">
        <v>1141</v>
      </c>
      <c r="I24" s="55">
        <v>0.10568729158947758</v>
      </c>
    </row>
    <row r="25" spans="2:9" ht="13.6" thickTop="1" x14ac:dyDescent="0.2"/>
    <row r="26" spans="2:9" ht="47.55" customHeight="1" x14ac:dyDescent="0.25">
      <c r="B26" s="68" t="s">
        <v>89</v>
      </c>
      <c r="C26" s="69"/>
      <c r="D26" s="69"/>
      <c r="E26" s="69"/>
      <c r="F26" s="69"/>
      <c r="G26" s="69"/>
      <c r="H26" s="69"/>
      <c r="I26" s="70"/>
    </row>
    <row r="27" spans="2:9" x14ac:dyDescent="0.2">
      <c r="C27" s="1"/>
      <c r="D27" s="1"/>
      <c r="E27" s="1"/>
      <c r="F27" s="1"/>
      <c r="G27" s="1"/>
      <c r="H27" s="1"/>
    </row>
    <row r="28" spans="2:9" ht="27.2" x14ac:dyDescent="0.25">
      <c r="B28" s="39" t="s">
        <v>3</v>
      </c>
      <c r="C28" s="40" t="s">
        <v>73</v>
      </c>
      <c r="D28" s="41" t="s">
        <v>74</v>
      </c>
      <c r="E28" s="40" t="s">
        <v>75</v>
      </c>
      <c r="F28" s="41" t="s">
        <v>76</v>
      </c>
      <c r="G28" s="42" t="s">
        <v>77</v>
      </c>
      <c r="H28" s="42" t="s">
        <v>78</v>
      </c>
      <c r="I28" s="42" t="s">
        <v>79</v>
      </c>
    </row>
    <row r="29" spans="2:9" ht="13.6" x14ac:dyDescent="0.25">
      <c r="B29" s="56" t="s">
        <v>83</v>
      </c>
      <c r="C29" s="11"/>
      <c r="D29" s="11"/>
      <c r="E29" s="11"/>
      <c r="F29" s="9"/>
      <c r="G29" s="11"/>
      <c r="H29" s="11"/>
      <c r="I29" s="11"/>
    </row>
    <row r="30" spans="2:9" x14ac:dyDescent="0.2">
      <c r="B30" s="48" t="s">
        <v>56</v>
      </c>
      <c r="C30" s="11">
        <v>88416203</v>
      </c>
      <c r="D30" s="44">
        <v>3828</v>
      </c>
      <c r="E30" s="11">
        <v>75554869</v>
      </c>
      <c r="F30" s="44">
        <v>3215</v>
      </c>
      <c r="G30" s="57">
        <v>12861334</v>
      </c>
      <c r="H30" s="57">
        <v>613</v>
      </c>
      <c r="I30" s="5">
        <v>0.1906687402799378</v>
      </c>
    </row>
    <row r="31" spans="2:9" ht="13.6" thickBot="1" x14ac:dyDescent="0.25">
      <c r="B31" t="s">
        <v>58</v>
      </c>
      <c r="C31" s="58">
        <v>88416203</v>
      </c>
      <c r="D31" s="53">
        <v>3828</v>
      </c>
      <c r="E31" s="54">
        <v>75554869</v>
      </c>
      <c r="F31" s="53">
        <v>3215</v>
      </c>
      <c r="G31" s="54">
        <v>12861334</v>
      </c>
      <c r="H31" s="54">
        <v>613</v>
      </c>
      <c r="I31" s="55">
        <v>0.1906687402799378</v>
      </c>
    </row>
    <row r="32" spans="2:9" ht="13.6" thickTop="1" x14ac:dyDescent="0.2">
      <c r="C32" s="1"/>
      <c r="D32" s="1"/>
      <c r="E32" s="1"/>
      <c r="F32" s="1"/>
      <c r="G32" s="1"/>
      <c r="H32" s="1"/>
    </row>
    <row r="33" spans="2:9" x14ac:dyDescent="0.2">
      <c r="C33" s="1"/>
      <c r="D33" s="1"/>
      <c r="E33" s="1"/>
      <c r="F33" s="1"/>
      <c r="G33" s="1"/>
      <c r="H33" s="1"/>
    </row>
    <row r="34" spans="2:9" ht="13.6" x14ac:dyDescent="0.25">
      <c r="B34" s="56" t="s">
        <v>84</v>
      </c>
      <c r="C34" s="59"/>
      <c r="D34" s="59"/>
      <c r="E34" s="59"/>
      <c r="F34" s="60"/>
      <c r="G34" s="60"/>
      <c r="H34" s="60"/>
    </row>
    <row r="35" spans="2:9" x14ac:dyDescent="0.2">
      <c r="B35" t="s">
        <v>85</v>
      </c>
      <c r="C35" s="11">
        <v>13888818</v>
      </c>
      <c r="D35" s="44">
        <v>601</v>
      </c>
      <c r="E35" s="11">
        <v>12423270</v>
      </c>
      <c r="F35" s="44">
        <v>529</v>
      </c>
      <c r="G35" s="45">
        <v>1465548</v>
      </c>
      <c r="H35" s="45">
        <v>72</v>
      </c>
      <c r="I35" s="5">
        <v>0.13610586011342155</v>
      </c>
    </row>
    <row r="36" spans="2:9" x14ac:dyDescent="0.2">
      <c r="B36" s="48" t="s">
        <v>52</v>
      </c>
      <c r="C36" s="11">
        <v>329864</v>
      </c>
      <c r="D36" s="46">
        <v>14</v>
      </c>
      <c r="E36" s="11">
        <v>327640</v>
      </c>
      <c r="F36" s="46">
        <v>14</v>
      </c>
      <c r="G36" s="47">
        <v>2224</v>
      </c>
      <c r="H36" s="47">
        <v>0</v>
      </c>
      <c r="I36" s="5">
        <v>0</v>
      </c>
    </row>
    <row r="37" spans="2:9" ht="13.6" thickBot="1" x14ac:dyDescent="0.25">
      <c r="B37" t="s">
        <v>58</v>
      </c>
      <c r="C37" s="58">
        <v>14218682</v>
      </c>
      <c r="D37" s="61">
        <v>616</v>
      </c>
      <c r="E37" s="58">
        <v>12750910</v>
      </c>
      <c r="F37" s="61">
        <v>543</v>
      </c>
      <c r="G37" s="58">
        <v>1467772</v>
      </c>
      <c r="H37" s="58">
        <v>72</v>
      </c>
      <c r="I37" s="55">
        <v>0.13443830570902393</v>
      </c>
    </row>
    <row r="38" spans="2:9" ht="13.6" thickTop="1" x14ac:dyDescent="0.2"/>
  </sheetData>
  <mergeCells count="2">
    <mergeCell ref="B1:I1"/>
    <mergeCell ref="B26:I26"/>
  </mergeCells>
  <pageMargins left="0.25" right="0.25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Revenue</vt:lpstr>
      <vt:lpstr>Expense by Function</vt:lpstr>
      <vt:lpstr>Expense Per Student</vt:lpstr>
      <vt:lpstr>'Expense by Function'!Print_Area</vt:lpstr>
      <vt:lpstr>Revenue!Print_Area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MISD</dc:creator>
  <cp:lastModifiedBy>Stacey Stanfield</cp:lastModifiedBy>
  <cp:lastPrinted>2023-08-14T13:59:09Z</cp:lastPrinted>
  <dcterms:created xsi:type="dcterms:W3CDTF">2008-06-02T15:10:42Z</dcterms:created>
  <dcterms:modified xsi:type="dcterms:W3CDTF">2023-08-15T13:43:51Z</dcterms:modified>
</cp:coreProperties>
</file>