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IRD\May 11 2017\Master Documents\Budget\22-23 Documents\22-23 Templates\"/>
    </mc:Choice>
  </mc:AlternateContent>
  <bookViews>
    <workbookView xWindow="0" yWindow="0" windowWidth="21828" windowHeight="8688"/>
  </bookViews>
  <sheets>
    <sheet name="Revenue" sheetId="4" r:id="rId1"/>
    <sheet name="Expense by Function" sheetId="1" r:id="rId2"/>
    <sheet name="Expense Per Student" sheetId="7" r:id="rId3"/>
  </sheets>
  <definedNames>
    <definedName name="_xlnm.Print_Area" localSheetId="1">'Expense by Function'!$B$1:$E$60</definedName>
    <definedName name="_xlnm.Print_Area" localSheetId="2">'Expense Per Student'!$B$1:$I$38</definedName>
    <definedName name="_xlnm.Print_Area" localSheetId="0">Revenue!$B$1:$F$57</definedName>
  </definedNames>
  <calcPr calcId="162913"/>
</workbook>
</file>

<file path=xl/calcChain.xml><?xml version="1.0" encoding="utf-8"?>
<calcChain xmlns="http://schemas.openxmlformats.org/spreadsheetml/2006/main">
  <c r="D47" i="4" l="1"/>
  <c r="H24" i="7"/>
  <c r="F38" i="7" l="1"/>
  <c r="D38" i="7"/>
  <c r="F24" i="7"/>
  <c r="C14" i="7"/>
  <c r="D4" i="7"/>
  <c r="F4" i="7"/>
  <c r="G4" i="7"/>
  <c r="D50" i="4"/>
  <c r="I4" i="7" l="1"/>
  <c r="H4" i="7"/>
  <c r="E38" i="7" l="1"/>
  <c r="C38" i="7"/>
  <c r="G37" i="7"/>
  <c r="F37" i="7"/>
  <c r="D37" i="7"/>
  <c r="G36" i="7"/>
  <c r="G38" i="7" s="1"/>
  <c r="F36" i="7"/>
  <c r="D36" i="7"/>
  <c r="E32" i="7"/>
  <c r="C32" i="7"/>
  <c r="G31" i="7"/>
  <c r="G32" i="7" s="1"/>
  <c r="F31" i="7"/>
  <c r="F32" i="7" s="1"/>
  <c r="D31" i="7"/>
  <c r="E24" i="7"/>
  <c r="C24" i="7"/>
  <c r="D24" i="7" s="1"/>
  <c r="G23" i="7"/>
  <c r="F23" i="7"/>
  <c r="D23" i="7"/>
  <c r="G22" i="7"/>
  <c r="F22" i="7"/>
  <c r="D22" i="7"/>
  <c r="G21" i="7"/>
  <c r="F21" i="7"/>
  <c r="D21" i="7"/>
  <c r="G20" i="7"/>
  <c r="F20" i="7"/>
  <c r="D20" i="7"/>
  <c r="G19" i="7"/>
  <c r="F19" i="7"/>
  <c r="D19" i="7"/>
  <c r="G18" i="7"/>
  <c r="F18" i="7"/>
  <c r="D18" i="7"/>
  <c r="G17" i="7"/>
  <c r="F17" i="7"/>
  <c r="D17" i="7"/>
  <c r="H17" i="7" s="1"/>
  <c r="G16" i="7"/>
  <c r="F16" i="7"/>
  <c r="D16" i="7"/>
  <c r="G15" i="7"/>
  <c r="F15" i="7"/>
  <c r="D15" i="7"/>
  <c r="G14" i="7"/>
  <c r="F14" i="7"/>
  <c r="D14" i="7"/>
  <c r="G13" i="7"/>
  <c r="F13" i="7"/>
  <c r="D13" i="7"/>
  <c r="G12" i="7"/>
  <c r="F12" i="7"/>
  <c r="D12" i="7"/>
  <c r="G11" i="7"/>
  <c r="F11" i="7"/>
  <c r="D11" i="7"/>
  <c r="G10" i="7"/>
  <c r="F10" i="7"/>
  <c r="D10" i="7"/>
  <c r="G9" i="7"/>
  <c r="F9" i="7"/>
  <c r="D9" i="7"/>
  <c r="H9" i="7" s="1"/>
  <c r="G8" i="7"/>
  <c r="F8" i="7"/>
  <c r="D8" i="7"/>
  <c r="G7" i="7"/>
  <c r="F7" i="7"/>
  <c r="D7" i="7"/>
  <c r="G6" i="7"/>
  <c r="F6" i="7"/>
  <c r="D6" i="7"/>
  <c r="G5" i="7"/>
  <c r="F5" i="7"/>
  <c r="D5" i="7"/>
  <c r="H7" i="7" l="1"/>
  <c r="I37" i="7"/>
  <c r="H8" i="7"/>
  <c r="H16" i="7"/>
  <c r="H12" i="7"/>
  <c r="H20" i="7"/>
  <c r="I38" i="7"/>
  <c r="H11" i="7"/>
  <c r="H19" i="7"/>
  <c r="H15" i="7"/>
  <c r="H23" i="7"/>
  <c r="G24" i="7"/>
  <c r="H5" i="7"/>
  <c r="H10" i="7"/>
  <c r="H13" i="7"/>
  <c r="H18" i="7"/>
  <c r="H21" i="7"/>
  <c r="H6" i="7"/>
  <c r="H14" i="7"/>
  <c r="H22" i="7"/>
  <c r="H37" i="7"/>
  <c r="I6" i="7"/>
  <c r="I8" i="7"/>
  <c r="I10" i="7"/>
  <c r="I12" i="7"/>
  <c r="I14" i="7"/>
  <c r="I16" i="7"/>
  <c r="I18" i="7"/>
  <c r="I20" i="7"/>
  <c r="I22" i="7"/>
  <c r="H31" i="7"/>
  <c r="H32" i="7" s="1"/>
  <c r="I5" i="7"/>
  <c r="I9" i="7"/>
  <c r="I11" i="7"/>
  <c r="I13" i="7"/>
  <c r="I15" i="7"/>
  <c r="I17" i="7"/>
  <c r="I19" i="7"/>
  <c r="I21" i="7"/>
  <c r="I23" i="7"/>
  <c r="I24" i="7"/>
  <c r="I31" i="7"/>
  <c r="D32" i="7"/>
  <c r="I32" i="7" s="1"/>
  <c r="I36" i="7"/>
  <c r="I7" i="7"/>
  <c r="H36" i="7"/>
  <c r="D37" i="4"/>
  <c r="H38" i="7" l="1"/>
  <c r="E34" i="4"/>
  <c r="D42" i="4" l="1"/>
  <c r="D34" i="4"/>
  <c r="D27" i="4"/>
  <c r="D16" i="4"/>
  <c r="D9" i="4"/>
  <c r="D45" i="4" l="1"/>
  <c r="D52" i="4" s="1"/>
  <c r="D55" i="4" s="1"/>
  <c r="E42" i="4" l="1"/>
  <c r="F42" i="4"/>
  <c r="E27" i="4"/>
  <c r="F27" i="4"/>
  <c r="F50" i="4" l="1"/>
  <c r="F34" i="4"/>
  <c r="E50" i="4"/>
  <c r="F45" i="4" l="1"/>
  <c r="E9" i="4" l="1"/>
  <c r="E45" i="4" s="1"/>
  <c r="E52" i="4" s="1"/>
  <c r="E55" i="4" s="1"/>
  <c r="F52" i="4"/>
  <c r="F55" i="4" s="1"/>
  <c r="C25" i="1"/>
  <c r="D25" i="1"/>
  <c r="E25" i="1"/>
  <c r="C91" i="1" l="1"/>
  <c r="C90" i="1"/>
  <c r="C92" i="1"/>
  <c r="C87" i="1"/>
  <c r="C89" i="1"/>
  <c r="C88" i="1"/>
  <c r="C82" i="1"/>
  <c r="C81" i="1"/>
  <c r="C80" i="1"/>
  <c r="C83" i="1"/>
  <c r="C85" i="1"/>
  <c r="C86" i="1"/>
  <c r="C84" i="1"/>
  <c r="C93" i="1" l="1"/>
</calcChain>
</file>

<file path=xl/sharedStrings.xml><?xml version="1.0" encoding="utf-8"?>
<sst xmlns="http://schemas.openxmlformats.org/spreadsheetml/2006/main" count="140" uniqueCount="90">
  <si>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</si>
  <si>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</si>
  <si>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</si>
  <si>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</si>
  <si>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</si>
  <si>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</si>
  <si>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</si>
  <si>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</si>
  <si>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</si>
  <si>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</si>
  <si>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</si>
  <si>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</si>
  <si>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</si>
  <si>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</si>
  <si>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</si>
  <si>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</si>
  <si>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</si>
  <si>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</si>
  <si>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</si>
  <si>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</si>
  <si>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</si>
  <si>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</si>
  <si>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</si>
  <si>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</si>
  <si>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</si>
  <si>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</si>
  <si>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</si>
  <si>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</si>
  <si>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</si>
  <si>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</si>
  <si>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</si>
  <si>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</si>
  <si>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</si>
  <si>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</si>
  <si>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</si>
  <si>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</si>
  <si>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</si>
  <si>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</si>
  <si>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</si>
  <si>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</si>
  <si>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</si>
  <si>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</si>
  <si>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</si>
  <si>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</si>
  <si>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</si>
  <si>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</si>
  <si>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</si>
  <si>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</si>
  <si>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</si>
  <si>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</si>
  <si>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</si>
  <si>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</si>
  <si>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</si>
  <si>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</si>
  <si>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</si>
  <si>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</si>
  <si>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</si>
  <si>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</si>
  <si>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</si>
  <si>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</si>
  <si>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General
Fund</t>
  </si>
  <si>
    <t>Debt Service
Fund</t>
  </si>
  <si>
    <t>Food Service
Fund</t>
  </si>
  <si>
    <t>%</t>
  </si>
  <si>
    <t>All Remaining Functions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</si>
  <si>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</si>
  <si>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</si>
  <si>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</si>
  <si>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</si>
  <si>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</si>
  <si>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Debt Service Fund</t>
  </si>
  <si>
    <t>Food Service Fund</t>
  </si>
  <si>
    <t>Function 91 - Contracted Instructional Services Between Public Schools</t>
  </si>
  <si>
    <t>EDA (I&amp;S Hold Harmless)</t>
  </si>
  <si>
    <t>Function 13 - Curric &amp; Inst. Staff Development</t>
  </si>
  <si>
    <t>Function 31 - Guidance, Counseling &amp; Eval</t>
  </si>
  <si>
    <t>Function 91 - Cont Instruct Btw Public Schools</t>
  </si>
  <si>
    <t>Total
+ /-</t>
  </si>
  <si>
    <t>Student
+ /-</t>
  </si>
  <si>
    <t>Student
%</t>
  </si>
  <si>
    <t>21-22
24,000</t>
  </si>
  <si>
    <t xml:space="preserve">21-22
/Student </t>
  </si>
  <si>
    <t>ESSER III</t>
  </si>
  <si>
    <t>* Debt Service Fund Balance is necessary to pay 8/15/22 bond interest payment of $10,268,640</t>
  </si>
  <si>
    <t>22-23
23,500</t>
  </si>
  <si>
    <t xml:space="preserve">22-23
/Student </t>
  </si>
  <si>
    <t>McKinney ISD
Adopted Revenue Budgets
2022-23</t>
  </si>
  <si>
    <t>McKinney ISD
Adopted Expense Budgets
2022-23</t>
  </si>
  <si>
    <t>McKinney ISD
General Operating Fund Adopted Budget
Per Student</t>
  </si>
  <si>
    <t>McKinney ISD
Debt Service Fund &amp; Food Service Fund Adopted Budget
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</si>
</sst>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right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1" xfId="0" quotePrefix="1" applyNumberFormat="1" applyFont="1" applyFill="1" applyBorder="1" applyAlignment="1">
      <alignment horizontal="center" vertical="center" wrapText="1"/>
    </xf>
    <xf numFmtId="5" fontId="0" fillId="2" borderId="0" xfId="0" applyNumberFormat="1" applyFill="1"/>
    <xf numFmtId="37" fontId="0" fillId="2" borderId="0" xfId="0" applyNumberFormat="1" applyFill="1"/>
    <xf numFmtId="37" fontId="0" fillId="2" borderId="1" xfId="0" applyNumberFormat="1" applyFill="1" applyBorder="1"/>
    <xf numFmtId="5" fontId="0" fillId="2" borderId="2" xfId="0" applyNumberFormat="1" applyFill="1" applyBorder="1"/>
    <xf numFmtId="5" fontId="0" fillId="2" borderId="2" xfId="0" applyNumberFormat="1" applyFill="1" applyBorder="1" applyAlignment="1"/>
    <xf numFmtId="5" fontId="0" fillId="2" borderId="2" xfId="0" applyNumberForma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1" fontId="2" fillId="2" borderId="1" xfId="0" applyNumberFormat="1" applyFont="1" applyFill="1" applyBorder="1" applyAlignment="1">
      <alignment horizontal="center" wrapText="1"/>
    </xf>
    <xf numFmtId="42" fontId="0" fillId="2" borderId="0" xfId="0" applyNumberFormat="1" applyFill="1" applyAlignment="1">
      <alignment horizontal="center"/>
    </xf>
    <xf numFmtId="41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 horizontal="right"/>
    </xf>
    <xf numFmtId="42" fontId="0" fillId="2" borderId="2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42" fontId="0" fillId="2" borderId="0" xfId="0" applyNumberFormat="1" applyFill="1" applyBorder="1"/>
    <xf numFmtId="41" fontId="0" fillId="2" borderId="0" xfId="0" applyNumberFormat="1" applyFill="1" applyBorder="1"/>
    <xf numFmtId="41" fontId="0" fillId="2" borderId="1" xfId="0" applyNumberFormat="1" applyFill="1" applyBorder="1"/>
    <xf numFmtId="41" fontId="0" fillId="2" borderId="0" xfId="0" applyNumberFormat="1" applyFill="1"/>
    <xf numFmtId="41" fontId="0" fillId="2" borderId="3" xfId="0" applyNumberFormat="1" applyFill="1" applyBorder="1"/>
    <xf numFmtId="42" fontId="0" fillId="2" borderId="3" xfId="0" applyNumberFormat="1" applyFill="1" applyBorder="1"/>
    <xf numFmtId="42" fontId="0" fillId="2" borderId="2" xfId="0" applyNumberFormat="1" applyFill="1" applyBorder="1"/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42" fontId="0" fillId="0" borderId="0" xfId="0" applyNumberForma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Operating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8565907875349E-2"/>
          <c:y val="8.8321471176122449E-2"/>
          <c:w val="0.44911677532165628"/>
          <c:h val="0.65199561864788047"/>
        </c:manualLayout>
      </c:layout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Function'!$B$80:$B$92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21 - Instructional Leadership</c:v>
                </c:pt>
                <c:pt idx="8">
                  <c:v>Function 12 - Inst Resources and Media</c:v>
                </c:pt>
                <c:pt idx="9">
                  <c:v>Function 53 - Data Processing Services</c:v>
                </c:pt>
                <c:pt idx="10">
                  <c:v>Function 91 - Contracted Instructional Services Between Public Schools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Function'!$C$80:$C$92</c:f>
              <c:numCache>
                <c:formatCode>0.00%</c:formatCode>
                <c:ptCount val="13"/>
                <c:pt idx="0">
                  <c:v>0.5950566248970518</c:v>
                </c:pt>
                <c:pt idx="1">
                  <c:v>9.5266629514090706E-2</c:v>
                </c:pt>
                <c:pt idx="2">
                  <c:v>6.5763630586985145E-2</c:v>
                </c:pt>
                <c:pt idx="3">
                  <c:v>3.8862606149079139E-2</c:v>
                </c:pt>
                <c:pt idx="4">
                  <c:v>3.7955646824646118E-2</c:v>
                </c:pt>
                <c:pt idx="5">
                  <c:v>2.8069539105917616E-2</c:v>
                </c:pt>
                <c:pt idx="6">
                  <c:v>2.186396445760987E-2</c:v>
                </c:pt>
                <c:pt idx="7">
                  <c:v>1.7285845280457769E-2</c:v>
                </c:pt>
                <c:pt idx="8">
                  <c:v>1.7338079881375583E-2</c:v>
                </c:pt>
                <c:pt idx="9">
                  <c:v>1.7443140329071283E-2</c:v>
                </c:pt>
                <c:pt idx="10">
                  <c:v>1.6429942006861487E-2</c:v>
                </c:pt>
                <c:pt idx="11">
                  <c:v>1.399608630715384E-2</c:v>
                </c:pt>
                <c:pt idx="12">
                  <c:v>3.4668264659699674E-2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A-41E6-8462-83D2AFD2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26</xdr:row>
      <xdr:rowOff>85723</xdr:rowOff>
    </xdr:from>
    <xdr:to>
      <xdr:col>4</xdr:col>
      <xdr:colOff>857250</xdr:colOff>
      <xdr:row>59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abSelected="1" zoomScaleNormal="100" workbookViewId="0">
      <selection activeCell="I18" sqref="I18"/>
    </sheetView>
  </sheetViews>
  <sheetFormatPr defaultRowHeight="13.2" x14ac:dyDescent="0.25"/>
  <cols>
    <col min="2" max="2" width="4.6640625" customWidth="1"/>
    <col min="3" max="3" width="37.33203125" customWidth="1"/>
    <col min="4" max="4" width="14.6640625" customWidth="1"/>
    <col min="5" max="5" width="14.109375" bestFit="1" customWidth="1"/>
    <col min="6" max="6" width="13.88671875" bestFit="1" customWidth="1"/>
    <col min="7" max="7" width="12.33203125" bestFit="1" customWidth="1"/>
    <col min="8" max="8" width="20.5546875" bestFit="1" customWidth="1"/>
  </cols>
  <sheetData>
    <row r="1" spans="2:9" ht="41.25" customHeight="1" x14ac:dyDescent="0.25">
      <c r="B1" s="78" t="s">
        <v>86</v>
      </c>
      <c r="C1" s="79"/>
      <c r="D1" s="79"/>
      <c r="E1" s="79"/>
      <c r="F1" s="80"/>
      <c r="G1" s="76"/>
      <c r="H1" s="76"/>
      <c r="I1" s="76"/>
    </row>
    <row r="2" spans="2:9" x14ac:dyDescent="0.25">
      <c r="B2" s="9"/>
      <c r="C2" s="9"/>
      <c r="D2" s="9"/>
      <c r="E2" s="9"/>
      <c r="F2" s="9"/>
    </row>
    <row r="3" spans="2:9" ht="26.25" customHeight="1" x14ac:dyDescent="0.25">
      <c r="B3" s="81" t="s">
        <v>28</v>
      </c>
      <c r="C3" s="81"/>
      <c r="D3" s="32" t="s">
        <v>60</v>
      </c>
      <c r="E3" s="65" t="s">
        <v>70</v>
      </c>
      <c r="F3" s="48" t="s">
        <v>71</v>
      </c>
    </row>
    <row r="4" spans="2:9" x14ac:dyDescent="0.25">
      <c r="B4" t="s">
        <v>4</v>
      </c>
      <c r="E4" s="66"/>
      <c r="F4" s="7"/>
    </row>
    <row r="5" spans="2:9" x14ac:dyDescent="0.25">
      <c r="C5" t="s">
        <v>5</v>
      </c>
      <c r="D5" s="20">
        <v>188462133</v>
      </c>
      <c r="E5" s="67">
        <v>72887915</v>
      </c>
      <c r="F5" s="20">
        <v>0</v>
      </c>
    </row>
    <row r="6" spans="2:9" x14ac:dyDescent="0.25">
      <c r="C6" t="s">
        <v>6</v>
      </c>
      <c r="D6" s="8">
        <v>2192315</v>
      </c>
      <c r="E6" s="68">
        <v>847880</v>
      </c>
      <c r="F6" s="8"/>
    </row>
    <row r="7" spans="2:9" x14ac:dyDescent="0.25">
      <c r="C7" t="s">
        <v>7</v>
      </c>
      <c r="D7" s="8">
        <v>360555</v>
      </c>
      <c r="E7" s="68">
        <v>139445</v>
      </c>
      <c r="F7" s="8"/>
    </row>
    <row r="8" spans="2:9" x14ac:dyDescent="0.25">
      <c r="C8" t="s">
        <v>8</v>
      </c>
      <c r="D8" s="8">
        <v>1653851</v>
      </c>
      <c r="E8" s="69">
        <v>639629</v>
      </c>
      <c r="F8" s="8"/>
    </row>
    <row r="9" spans="2:9" x14ac:dyDescent="0.25">
      <c r="C9" t="s">
        <v>9</v>
      </c>
      <c r="D9" s="19">
        <f>SUM(D5:D8)</f>
        <v>192668854</v>
      </c>
      <c r="E9" s="69">
        <f>SUM(E5:E8)</f>
        <v>74514869</v>
      </c>
      <c r="F9" s="19">
        <v>0</v>
      </c>
    </row>
    <row r="10" spans="2:9" x14ac:dyDescent="0.25">
      <c r="D10" s="8"/>
      <c r="E10" s="70" t="s">
        <v>10</v>
      </c>
      <c r="F10" s="8"/>
    </row>
    <row r="11" spans="2:9" x14ac:dyDescent="0.25">
      <c r="B11" t="s">
        <v>11</v>
      </c>
      <c r="D11" s="8"/>
      <c r="E11" s="70"/>
      <c r="F11" s="8"/>
    </row>
    <row r="12" spans="2:9" x14ac:dyDescent="0.25">
      <c r="C12" s="11" t="s">
        <v>69</v>
      </c>
      <c r="D12" s="8">
        <v>440000</v>
      </c>
      <c r="E12" s="70"/>
      <c r="F12" s="8"/>
    </row>
    <row r="13" spans="2:9" x14ac:dyDescent="0.25">
      <c r="C13" s="11" t="s">
        <v>12</v>
      </c>
      <c r="D13" s="8">
        <v>75000</v>
      </c>
      <c r="E13" s="70"/>
      <c r="F13" s="8"/>
    </row>
    <row r="14" spans="2:9" x14ac:dyDescent="0.25">
      <c r="C14" t="s">
        <v>13</v>
      </c>
      <c r="D14" s="8">
        <v>200000</v>
      </c>
      <c r="E14" s="70"/>
      <c r="F14" s="8"/>
    </row>
    <row r="15" spans="2:9" x14ac:dyDescent="0.25">
      <c r="C15" t="s">
        <v>14</v>
      </c>
      <c r="D15" s="8">
        <v>60000</v>
      </c>
      <c r="E15" s="70"/>
      <c r="F15" s="8"/>
    </row>
    <row r="16" spans="2:9" x14ac:dyDescent="0.25">
      <c r="C16" t="s">
        <v>9</v>
      </c>
      <c r="D16" s="19">
        <f>SUM(D12:D15)</f>
        <v>775000</v>
      </c>
      <c r="E16" s="71">
        <v>0</v>
      </c>
      <c r="F16" s="19">
        <v>0</v>
      </c>
    </row>
    <row r="17" spans="2:8" x14ac:dyDescent="0.25">
      <c r="D17" s="8"/>
      <c r="E17" s="70"/>
      <c r="F17" s="8"/>
    </row>
    <row r="18" spans="2:8" x14ac:dyDescent="0.25">
      <c r="B18" t="s">
        <v>15</v>
      </c>
      <c r="D18" s="8"/>
      <c r="E18" s="70"/>
      <c r="F18" s="8"/>
    </row>
    <row r="19" spans="2:8" x14ac:dyDescent="0.25">
      <c r="C19" t="s">
        <v>16</v>
      </c>
      <c r="D19" s="8">
        <v>2250000</v>
      </c>
      <c r="E19" s="70">
        <v>540000</v>
      </c>
      <c r="F19" s="8"/>
    </row>
    <row r="20" spans="2:8" x14ac:dyDescent="0.25">
      <c r="C20" t="s">
        <v>17</v>
      </c>
      <c r="D20" s="8">
        <v>150000</v>
      </c>
      <c r="E20" s="70"/>
      <c r="F20" s="8"/>
    </row>
    <row r="21" spans="2:8" x14ac:dyDescent="0.25">
      <c r="C21" t="s">
        <v>18</v>
      </c>
      <c r="D21" s="8">
        <v>400000</v>
      </c>
      <c r="E21" s="70"/>
      <c r="F21" s="8"/>
    </row>
    <row r="22" spans="2:8" x14ac:dyDescent="0.25">
      <c r="C22" t="s">
        <v>19</v>
      </c>
      <c r="D22" s="8">
        <v>126000</v>
      </c>
      <c r="E22" s="70"/>
      <c r="F22" s="8"/>
    </row>
    <row r="23" spans="2:8" x14ac:dyDescent="0.25">
      <c r="C23" t="s">
        <v>20</v>
      </c>
      <c r="D23" s="8">
        <v>570000</v>
      </c>
      <c r="E23" s="70"/>
      <c r="F23" s="8"/>
    </row>
    <row r="24" spans="2:8" x14ac:dyDescent="0.25">
      <c r="C24" s="11" t="s">
        <v>29</v>
      </c>
      <c r="D24" s="8">
        <v>0</v>
      </c>
      <c r="E24" s="70"/>
      <c r="F24" s="8">
        <v>5253618</v>
      </c>
    </row>
    <row r="25" spans="2:8" x14ac:dyDescent="0.25">
      <c r="C25" t="s">
        <v>21</v>
      </c>
      <c r="D25" s="8">
        <v>300000</v>
      </c>
      <c r="E25" s="70"/>
      <c r="F25" s="8"/>
    </row>
    <row r="26" spans="2:8" x14ac:dyDescent="0.25">
      <c r="C26" t="s">
        <v>27</v>
      </c>
      <c r="D26" s="8">
        <v>40000</v>
      </c>
      <c r="E26" s="70"/>
      <c r="F26" s="8"/>
    </row>
    <row r="27" spans="2:8" x14ac:dyDescent="0.25">
      <c r="C27" t="s">
        <v>9</v>
      </c>
      <c r="D27" s="19">
        <f>SUM(D19:D26)</f>
        <v>3836000</v>
      </c>
      <c r="E27" s="71">
        <f t="shared" ref="E27:F27" si="0">SUM(E19:E26)</f>
        <v>540000</v>
      </c>
      <c r="F27" s="19">
        <f t="shared" si="0"/>
        <v>5253618</v>
      </c>
      <c r="G27" s="5"/>
    </row>
    <row r="28" spans="2:8" x14ac:dyDescent="0.25">
      <c r="D28" s="8"/>
      <c r="E28" s="70"/>
      <c r="F28" s="8"/>
    </row>
    <row r="29" spans="2:8" x14ac:dyDescent="0.25">
      <c r="B29" t="s">
        <v>22</v>
      </c>
      <c r="D29" s="8"/>
      <c r="E29" s="70"/>
      <c r="F29" s="8"/>
    </row>
    <row r="30" spans="2:8" x14ac:dyDescent="0.25">
      <c r="C30" t="s">
        <v>23</v>
      </c>
      <c r="D30" s="8">
        <v>17385032</v>
      </c>
      <c r="E30" s="70"/>
      <c r="F30" s="8"/>
      <c r="G30" s="5"/>
      <c r="H30" s="22"/>
    </row>
    <row r="31" spans="2:8" x14ac:dyDescent="0.25">
      <c r="C31" t="s">
        <v>24</v>
      </c>
      <c r="D31" s="8">
        <v>13000000</v>
      </c>
      <c r="E31" s="70"/>
      <c r="F31" s="8"/>
      <c r="G31" s="5"/>
      <c r="H31" s="22"/>
    </row>
    <row r="32" spans="2:8" x14ac:dyDescent="0.25">
      <c r="C32" s="11" t="s">
        <v>73</v>
      </c>
      <c r="D32" s="8"/>
      <c r="E32" s="70">
        <v>500000</v>
      </c>
      <c r="F32" s="8"/>
    </row>
    <row r="33" spans="2:8" x14ac:dyDescent="0.25">
      <c r="C33" t="s">
        <v>30</v>
      </c>
      <c r="D33" s="8"/>
      <c r="E33" s="70"/>
      <c r="F33" s="8">
        <v>47545</v>
      </c>
      <c r="H33" s="23"/>
    </row>
    <row r="34" spans="2:8" x14ac:dyDescent="0.25">
      <c r="C34" t="s">
        <v>9</v>
      </c>
      <c r="D34" s="19">
        <f>SUM(D30:D33)</f>
        <v>30385032</v>
      </c>
      <c r="E34" s="71">
        <f>SUM(E30:E33)</f>
        <v>500000</v>
      </c>
      <c r="F34" s="19">
        <f>SUM(F30:F33)</f>
        <v>47545</v>
      </c>
    </row>
    <row r="35" spans="2:8" x14ac:dyDescent="0.25">
      <c r="D35" s="8"/>
      <c r="E35" s="70"/>
      <c r="F35" s="8"/>
    </row>
    <row r="36" spans="2:8" x14ac:dyDescent="0.25">
      <c r="B36" t="s">
        <v>25</v>
      </c>
      <c r="D36" s="8"/>
      <c r="E36" s="70"/>
      <c r="F36" s="8"/>
    </row>
    <row r="37" spans="2:8" x14ac:dyDescent="0.25">
      <c r="C37" t="s">
        <v>40</v>
      </c>
      <c r="D37" s="8">
        <f>125000</f>
        <v>125000</v>
      </c>
      <c r="E37" s="70"/>
      <c r="F37" s="8"/>
    </row>
    <row r="38" spans="2:8" x14ac:dyDescent="0.25">
      <c r="C38" t="s">
        <v>26</v>
      </c>
      <c r="D38" s="8">
        <v>4400000</v>
      </c>
      <c r="E38" s="70"/>
      <c r="F38" s="8"/>
    </row>
    <row r="39" spans="2:8" x14ac:dyDescent="0.25">
      <c r="C39" t="s">
        <v>31</v>
      </c>
      <c r="D39" s="8"/>
      <c r="E39" s="70"/>
      <c r="F39" s="8">
        <v>1351790</v>
      </c>
    </row>
    <row r="40" spans="2:8" x14ac:dyDescent="0.25">
      <c r="C40" t="s">
        <v>32</v>
      </c>
      <c r="D40" s="8"/>
      <c r="E40" s="70"/>
      <c r="F40" s="8">
        <v>4235527</v>
      </c>
    </row>
    <row r="41" spans="2:8" x14ac:dyDescent="0.25">
      <c r="C41" t="s">
        <v>33</v>
      </c>
      <c r="D41" s="8"/>
      <c r="E41" s="70"/>
      <c r="F41" s="8">
        <v>956966</v>
      </c>
    </row>
    <row r="42" spans="2:8" x14ac:dyDescent="0.25">
      <c r="C42" t="s">
        <v>9</v>
      </c>
      <c r="D42" s="19">
        <f>SUM(D37:D41)</f>
        <v>4525000</v>
      </c>
      <c r="E42" s="71">
        <f t="shared" ref="E42:F42" si="1">SUM(E37:E41)</f>
        <v>0</v>
      </c>
      <c r="F42" s="19">
        <f t="shared" si="1"/>
        <v>6544283</v>
      </c>
      <c r="G42" s="5"/>
    </row>
    <row r="43" spans="2:8" x14ac:dyDescent="0.25">
      <c r="D43" s="8"/>
      <c r="E43" s="70"/>
      <c r="F43" s="8"/>
    </row>
    <row r="44" spans="2:8" x14ac:dyDescent="0.25">
      <c r="D44" s="8"/>
      <c r="E44" s="70"/>
      <c r="F44" s="8"/>
      <c r="H44" s="6"/>
    </row>
    <row r="45" spans="2:8" x14ac:dyDescent="0.25">
      <c r="B45" t="s">
        <v>34</v>
      </c>
      <c r="D45" s="21">
        <f>SUM(D9,D16,D27,D34,D42)</f>
        <v>232189886</v>
      </c>
      <c r="E45" s="72">
        <f>SUM(E9,E16,E27,E34,E42)</f>
        <v>75554869</v>
      </c>
      <c r="F45" s="21">
        <f>SUM(F9,F16,F27,F34,F42)</f>
        <v>11845446</v>
      </c>
      <c r="H45" s="6"/>
    </row>
    <row r="46" spans="2:8" x14ac:dyDescent="0.25">
      <c r="D46" s="8"/>
      <c r="E46" s="70"/>
      <c r="F46" s="8"/>
    </row>
    <row r="47" spans="2:8" x14ac:dyDescent="0.25">
      <c r="B47" t="s">
        <v>35</v>
      </c>
      <c r="D47" s="8">
        <f>248201565+5500000</f>
        <v>253701565</v>
      </c>
      <c r="E47" s="70">
        <v>75554869</v>
      </c>
      <c r="F47" s="8">
        <v>12750910</v>
      </c>
    </row>
    <row r="48" spans="2:8" x14ac:dyDescent="0.25">
      <c r="B48" t="s">
        <v>82</v>
      </c>
      <c r="D48" s="8">
        <v>-5500000</v>
      </c>
      <c r="E48" s="70">
        <v>0</v>
      </c>
      <c r="F48" s="8">
        <v>0</v>
      </c>
    </row>
    <row r="49" spans="2:6" x14ac:dyDescent="0.25">
      <c r="B49" t="s">
        <v>36</v>
      </c>
      <c r="D49" s="24">
        <v>-5490748</v>
      </c>
      <c r="E49" s="69">
        <v>0</v>
      </c>
      <c r="F49" s="24">
        <v>0</v>
      </c>
    </row>
    <row r="50" spans="2:6" x14ac:dyDescent="0.25">
      <c r="B50" t="s">
        <v>37</v>
      </c>
      <c r="D50" s="19">
        <f>D47+D49+D48</f>
        <v>242710817</v>
      </c>
      <c r="E50" s="71">
        <f>E47+E49</f>
        <v>75554869</v>
      </c>
      <c r="F50" s="19">
        <f>F47+F49</f>
        <v>12750910</v>
      </c>
    </row>
    <row r="51" spans="2:6" x14ac:dyDescent="0.25">
      <c r="D51" s="8"/>
      <c r="E51" s="70"/>
      <c r="F51" s="8"/>
    </row>
    <row r="52" spans="2:6" x14ac:dyDescent="0.25">
      <c r="B52" t="s">
        <v>59</v>
      </c>
      <c r="D52" s="8">
        <f>D45-D50</f>
        <v>-10520931</v>
      </c>
      <c r="E52" s="70">
        <f>E45-E50</f>
        <v>0</v>
      </c>
      <c r="F52" s="8">
        <f>F45-F50</f>
        <v>-905464</v>
      </c>
    </row>
    <row r="53" spans="2:6" x14ac:dyDescent="0.25">
      <c r="D53" s="8"/>
      <c r="E53" s="70"/>
      <c r="F53" s="8"/>
    </row>
    <row r="54" spans="2:6" x14ac:dyDescent="0.25">
      <c r="B54" t="s">
        <v>38</v>
      </c>
      <c r="D54" s="8">
        <v>104586458</v>
      </c>
      <c r="E54" s="70">
        <v>29343865</v>
      </c>
      <c r="F54" s="8">
        <v>4126992</v>
      </c>
    </row>
    <row r="55" spans="2:6" ht="13.8" thickBot="1" x14ac:dyDescent="0.3">
      <c r="B55" t="s">
        <v>39</v>
      </c>
      <c r="D55" s="30">
        <f>D52+D54+1</f>
        <v>94065528</v>
      </c>
      <c r="E55" s="73">
        <f>E52+E54</f>
        <v>29343865</v>
      </c>
      <c r="F55" s="30">
        <f>F52+F54</f>
        <v>3221528</v>
      </c>
    </row>
    <row r="56" spans="2:6" ht="13.8" thickTop="1" x14ac:dyDescent="0.25">
      <c r="D56" s="77"/>
      <c r="E56" s="67"/>
      <c r="F56" s="77"/>
    </row>
    <row r="57" spans="2:6" s="7" customFormat="1" x14ac:dyDescent="0.25">
      <c r="B57" s="31" t="s">
        <v>83</v>
      </c>
      <c r="D57" s="8"/>
      <c r="E57" s="8"/>
      <c r="F57" s="8"/>
    </row>
    <row r="58" spans="2:6" x14ac:dyDescent="0.25">
      <c r="D58" s="5"/>
      <c r="E58" s="5"/>
      <c r="F58" s="5"/>
    </row>
    <row r="59" spans="2:6" x14ac:dyDescent="0.25">
      <c r="D59" s="5"/>
      <c r="E59" s="5"/>
      <c r="F59" s="5"/>
    </row>
    <row r="60" spans="2:6" x14ac:dyDescent="0.25">
      <c r="D60" s="5"/>
      <c r="E60" s="5"/>
      <c r="F60" s="5"/>
    </row>
    <row r="61" spans="2:6" x14ac:dyDescent="0.25">
      <c r="D61" s="5"/>
      <c r="E61" s="5"/>
      <c r="F61" s="5"/>
    </row>
    <row r="62" spans="2:6" x14ac:dyDescent="0.25">
      <c r="D62" s="5"/>
      <c r="E62" s="5"/>
      <c r="F62" s="5"/>
    </row>
    <row r="64" spans="2:6" x14ac:dyDescent="0.25">
      <c r="D64" s="5"/>
    </row>
  </sheetData>
  <mergeCells count="2">
    <mergeCell ref="B1:F1"/>
    <mergeCell ref="B3:C3"/>
  </mergeCells>
  <phoneticPr fontId="3" type="noConversion"/>
  <printOptions horizontalCentered="1"/>
  <pageMargins left="0.25" right="0.25" top="0.5" bottom="0.5" header="0" footer="0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5"/>
  <sheetViews>
    <sheetView tabSelected="1" topLeftCell="B1" zoomScaleNormal="100" workbookViewId="0">
      <selection activeCell="I18" sqref="I18"/>
    </sheetView>
  </sheetViews>
  <sheetFormatPr defaultRowHeight="13.2" x14ac:dyDescent="0.25"/>
  <cols>
    <col min="1" max="1" width="9.44140625" customWidth="1"/>
    <col min="2" max="2" width="62" bestFit="1" customWidth="1"/>
    <col min="3" max="3" width="15.109375" style="1" bestFit="1" customWidth="1"/>
    <col min="4" max="4" width="15.33203125" style="1" customWidth="1"/>
    <col min="5" max="5" width="14" style="1" bestFit="1" customWidth="1"/>
    <col min="7" max="7" width="12.5546875" customWidth="1"/>
    <col min="8" max="8" width="27.44140625" bestFit="1" customWidth="1"/>
    <col min="9" max="9" width="42.5546875" bestFit="1" customWidth="1"/>
    <col min="10" max="10" width="12.109375" bestFit="1" customWidth="1"/>
    <col min="13" max="13" width="10.33203125" bestFit="1" customWidth="1"/>
  </cols>
  <sheetData>
    <row r="1" spans="2:9" ht="41.25" customHeight="1" x14ac:dyDescent="0.25">
      <c r="B1" s="78" t="s">
        <v>87</v>
      </c>
      <c r="C1" s="82"/>
      <c r="D1" s="82"/>
      <c r="E1" s="83"/>
      <c r="F1" s="59"/>
      <c r="G1" s="59"/>
      <c r="H1" s="59"/>
      <c r="I1" s="76"/>
    </row>
    <row r="2" spans="2:9" x14ac:dyDescent="0.25">
      <c r="B2" s="9"/>
      <c r="C2" s="9"/>
      <c r="D2" s="9"/>
      <c r="E2" s="9"/>
      <c r="F2" s="9"/>
    </row>
    <row r="3" spans="2:9" ht="30" customHeight="1" x14ac:dyDescent="0.25">
      <c r="B3" s="74" t="s">
        <v>3</v>
      </c>
      <c r="C3" s="12" t="s">
        <v>60</v>
      </c>
      <c r="D3" s="60" t="s">
        <v>61</v>
      </c>
      <c r="E3" s="12" t="s">
        <v>62</v>
      </c>
    </row>
    <row r="4" spans="2:9" ht="12.75" customHeight="1" x14ac:dyDescent="0.25">
      <c r="B4" s="7" t="s">
        <v>41</v>
      </c>
      <c r="C4" s="46">
        <v>150966797</v>
      </c>
      <c r="D4" s="61">
        <v>0</v>
      </c>
      <c r="E4" s="46">
        <v>0</v>
      </c>
    </row>
    <row r="5" spans="2:9" ht="12.75" customHeight="1" x14ac:dyDescent="0.25">
      <c r="B5" s="7" t="s">
        <v>42</v>
      </c>
      <c r="C5" s="14">
        <v>4398698</v>
      </c>
      <c r="D5" s="62">
        <v>0</v>
      </c>
      <c r="E5" s="47">
        <v>0</v>
      </c>
    </row>
    <row r="6" spans="2:9" ht="12.75" customHeight="1" x14ac:dyDescent="0.25">
      <c r="B6" s="7" t="s">
        <v>43</v>
      </c>
      <c r="C6" s="14">
        <v>3550829</v>
      </c>
      <c r="D6" s="62">
        <v>0</v>
      </c>
      <c r="E6" s="47">
        <v>0</v>
      </c>
    </row>
    <row r="7" spans="2:9" ht="12.75" customHeight="1" x14ac:dyDescent="0.25">
      <c r="B7" s="7" t="s">
        <v>44</v>
      </c>
      <c r="C7" s="14">
        <v>4385446</v>
      </c>
      <c r="D7" s="62">
        <v>0</v>
      </c>
      <c r="E7" s="47">
        <v>0</v>
      </c>
    </row>
    <row r="8" spans="2:9" ht="12.75" customHeight="1" x14ac:dyDescent="0.25">
      <c r="B8" s="7" t="s">
        <v>45</v>
      </c>
      <c r="C8" s="14">
        <v>16684336</v>
      </c>
      <c r="D8" s="62">
        <v>0</v>
      </c>
      <c r="E8" s="47">
        <v>0</v>
      </c>
    </row>
    <row r="9" spans="2:9" ht="12.75" customHeight="1" x14ac:dyDescent="0.25">
      <c r="B9" s="7" t="s">
        <v>46</v>
      </c>
      <c r="C9" s="14">
        <v>9629407</v>
      </c>
      <c r="D9" s="62">
        <v>0</v>
      </c>
      <c r="E9" s="47">
        <v>0</v>
      </c>
    </row>
    <row r="10" spans="2:9" ht="12.75" customHeight="1" x14ac:dyDescent="0.25">
      <c r="B10" s="7" t="s">
        <v>47</v>
      </c>
      <c r="C10" s="14">
        <v>552341</v>
      </c>
      <c r="D10" s="62">
        <v>0</v>
      </c>
      <c r="E10" s="47">
        <v>0</v>
      </c>
    </row>
    <row r="11" spans="2:9" ht="12.75" customHeight="1" x14ac:dyDescent="0.25">
      <c r="B11" s="7" t="s">
        <v>48</v>
      </c>
      <c r="C11" s="14">
        <v>3191158</v>
      </c>
      <c r="D11" s="62">
        <v>0</v>
      </c>
      <c r="E11" s="47">
        <v>0</v>
      </c>
    </row>
    <row r="12" spans="2:9" ht="12.75" customHeight="1" x14ac:dyDescent="0.25">
      <c r="B12" s="7" t="s">
        <v>49</v>
      </c>
      <c r="C12" s="14">
        <v>9859504</v>
      </c>
      <c r="D12" s="62">
        <v>0</v>
      </c>
      <c r="E12" s="47">
        <v>0</v>
      </c>
    </row>
    <row r="13" spans="2:9" ht="12.75" customHeight="1" x14ac:dyDescent="0.25">
      <c r="B13" s="7" t="s">
        <v>2</v>
      </c>
      <c r="C13" s="15">
        <v>0</v>
      </c>
      <c r="D13" s="62">
        <v>0</v>
      </c>
      <c r="E13" s="27">
        <v>12423270</v>
      </c>
    </row>
    <row r="14" spans="2:9" ht="12.75" customHeight="1" x14ac:dyDescent="0.25">
      <c r="B14" s="7" t="s">
        <v>50</v>
      </c>
      <c r="C14" s="14">
        <v>7121286</v>
      </c>
      <c r="D14" s="62">
        <v>0</v>
      </c>
      <c r="E14" s="47">
        <v>0</v>
      </c>
    </row>
    <row r="15" spans="2:9" ht="12.75" customHeight="1" x14ac:dyDescent="0.25">
      <c r="B15" s="7" t="s">
        <v>51</v>
      </c>
      <c r="C15" s="14">
        <v>5546922</v>
      </c>
      <c r="D15" s="62">
        <v>0</v>
      </c>
      <c r="E15" s="47">
        <v>0</v>
      </c>
    </row>
    <row r="16" spans="2:9" ht="12.75" customHeight="1" x14ac:dyDescent="0.25">
      <c r="B16" s="7" t="s">
        <v>52</v>
      </c>
      <c r="C16" s="14">
        <v>24169293</v>
      </c>
      <c r="D16" s="62">
        <v>0</v>
      </c>
      <c r="E16" s="27">
        <v>327640</v>
      </c>
    </row>
    <row r="17" spans="2:5" ht="12.75" customHeight="1" x14ac:dyDescent="0.25">
      <c r="B17" s="7" t="s">
        <v>53</v>
      </c>
      <c r="C17" s="14">
        <v>2902693</v>
      </c>
      <c r="D17" s="62">
        <v>0</v>
      </c>
      <c r="E17" s="47">
        <v>0</v>
      </c>
    </row>
    <row r="18" spans="2:5" ht="12.75" customHeight="1" x14ac:dyDescent="0.25">
      <c r="B18" s="7" t="s">
        <v>54</v>
      </c>
      <c r="C18" s="14">
        <v>4425352</v>
      </c>
      <c r="D18" s="62">
        <v>0</v>
      </c>
      <c r="E18" s="47">
        <v>0</v>
      </c>
    </row>
    <row r="19" spans="2:5" ht="12.75" customHeight="1" x14ac:dyDescent="0.25">
      <c r="B19" s="7" t="s">
        <v>55</v>
      </c>
      <c r="C19" s="14">
        <v>205139</v>
      </c>
      <c r="D19" s="62">
        <v>0</v>
      </c>
      <c r="E19" s="47">
        <v>0</v>
      </c>
    </row>
    <row r="20" spans="2:5" ht="12.75" customHeight="1" x14ac:dyDescent="0.25">
      <c r="B20" s="7" t="s">
        <v>56</v>
      </c>
      <c r="C20" s="15">
        <v>0</v>
      </c>
      <c r="D20" s="63">
        <v>75554869</v>
      </c>
      <c r="E20" s="47">
        <v>0</v>
      </c>
    </row>
    <row r="21" spans="2:5" ht="12.75" customHeight="1" x14ac:dyDescent="0.25">
      <c r="B21" s="7" t="s">
        <v>57</v>
      </c>
      <c r="C21" s="15">
        <v>0</v>
      </c>
      <c r="D21" s="62">
        <v>0</v>
      </c>
      <c r="E21" s="47">
        <v>0</v>
      </c>
    </row>
    <row r="22" spans="2:5" ht="12.75" customHeight="1" x14ac:dyDescent="0.25">
      <c r="B22" s="7" t="s">
        <v>72</v>
      </c>
      <c r="C22" s="14">
        <v>4168302</v>
      </c>
      <c r="D22" s="62"/>
      <c r="E22" s="47"/>
    </row>
    <row r="23" spans="2:5" ht="12.75" customHeight="1" x14ac:dyDescent="0.25">
      <c r="B23" t="s">
        <v>0</v>
      </c>
      <c r="C23" s="14">
        <v>150000</v>
      </c>
      <c r="D23" s="62">
        <v>0</v>
      </c>
      <c r="E23" s="47">
        <v>0</v>
      </c>
    </row>
    <row r="24" spans="2:5" ht="12.75" customHeight="1" x14ac:dyDescent="0.25">
      <c r="B24" t="s">
        <v>1</v>
      </c>
      <c r="C24" s="14">
        <v>1794062</v>
      </c>
      <c r="D24" s="62">
        <v>0</v>
      </c>
      <c r="E24" s="47">
        <v>0</v>
      </c>
    </row>
    <row r="25" spans="2:5" ht="12.75" customHeight="1" thickBot="1" x14ac:dyDescent="0.3">
      <c r="B25" s="2" t="s">
        <v>58</v>
      </c>
      <c r="C25" s="17">
        <f t="shared" ref="C25:D25" si="0">SUM(C4:C24)</f>
        <v>253701565</v>
      </c>
      <c r="D25" s="64">
        <f t="shared" si="0"/>
        <v>75554869</v>
      </c>
      <c r="E25" s="17">
        <f>SUM(E4:E24)</f>
        <v>12750910</v>
      </c>
    </row>
    <row r="26" spans="2:5" ht="13.8" thickTop="1" x14ac:dyDescent="0.25"/>
    <row r="44" spans="4:4" x14ac:dyDescent="0.25">
      <c r="D44" s="13"/>
    </row>
    <row r="45" spans="4:4" x14ac:dyDescent="0.25">
      <c r="D45" s="10"/>
    </row>
    <row r="79" spans="2:7" x14ac:dyDescent="0.25">
      <c r="B79" s="12" t="s">
        <v>3</v>
      </c>
      <c r="C79" s="12" t="s">
        <v>63</v>
      </c>
    </row>
    <row r="80" spans="2:7" x14ac:dyDescent="0.25">
      <c r="B80" t="s">
        <v>41</v>
      </c>
      <c r="C80" s="49">
        <f>C4/$C$25</f>
        <v>0.5950566248970518</v>
      </c>
      <c r="D80" s="10"/>
      <c r="E80"/>
      <c r="F80" s="14"/>
      <c r="G80" s="10"/>
    </row>
    <row r="81" spans="2:7" x14ac:dyDescent="0.25">
      <c r="B81" t="s">
        <v>52</v>
      </c>
      <c r="C81" s="49">
        <f>C16/$C$25</f>
        <v>9.5266629514090706E-2</v>
      </c>
      <c r="D81" s="10"/>
      <c r="E81"/>
      <c r="F81" s="14"/>
      <c r="G81" s="10"/>
    </row>
    <row r="82" spans="2:7" x14ac:dyDescent="0.25">
      <c r="B82" t="s">
        <v>45</v>
      </c>
      <c r="C82" s="49">
        <f>C8/$C$25</f>
        <v>6.5763630586985145E-2</v>
      </c>
      <c r="D82" s="10"/>
      <c r="E82"/>
      <c r="F82" s="14"/>
      <c r="G82" s="10"/>
    </row>
    <row r="83" spans="2:7" x14ac:dyDescent="0.25">
      <c r="B83" t="s">
        <v>49</v>
      </c>
      <c r="C83" s="49">
        <f>C12/$C$25</f>
        <v>3.8862606149079139E-2</v>
      </c>
      <c r="D83" s="10"/>
      <c r="E83"/>
      <c r="F83" s="14"/>
      <c r="G83" s="10"/>
    </row>
    <row r="84" spans="2:7" x14ac:dyDescent="0.25">
      <c r="B84" t="s">
        <v>46</v>
      </c>
      <c r="C84" s="25">
        <f>C9/C25</f>
        <v>3.7955646824646118E-2</v>
      </c>
      <c r="D84" s="10"/>
      <c r="E84"/>
      <c r="F84" s="14"/>
      <c r="G84" s="10"/>
    </row>
    <row r="85" spans="2:7" x14ac:dyDescent="0.25">
      <c r="B85" t="s">
        <v>50</v>
      </c>
      <c r="C85" s="25">
        <f>C14/C25</f>
        <v>2.8069539105917616E-2</v>
      </c>
      <c r="E85"/>
      <c r="F85" s="14"/>
      <c r="G85" s="10"/>
    </row>
    <row r="86" spans="2:7" x14ac:dyDescent="0.25">
      <c r="B86" t="s">
        <v>51</v>
      </c>
      <c r="C86" s="25">
        <f>C15/C25</f>
        <v>2.186396445760987E-2</v>
      </c>
      <c r="E86"/>
      <c r="F86" s="14"/>
      <c r="G86" s="10"/>
    </row>
    <row r="87" spans="2:7" x14ac:dyDescent="0.25">
      <c r="B87" s="7" t="s">
        <v>44</v>
      </c>
      <c r="C87" s="25">
        <f>C7/C25</f>
        <v>1.7285845280457769E-2</v>
      </c>
      <c r="E87"/>
      <c r="F87" s="14"/>
      <c r="G87" s="10"/>
    </row>
    <row r="88" spans="2:7" x14ac:dyDescent="0.25">
      <c r="B88" t="s">
        <v>42</v>
      </c>
      <c r="C88" s="25">
        <f>C5/C25</f>
        <v>1.7338079881375583E-2</v>
      </c>
      <c r="E88"/>
      <c r="F88" s="14"/>
      <c r="G88" s="10"/>
    </row>
    <row r="89" spans="2:7" x14ac:dyDescent="0.25">
      <c r="B89" t="s">
        <v>54</v>
      </c>
      <c r="C89" s="25">
        <f>C18/C25</f>
        <v>1.7443140329071283E-2</v>
      </c>
      <c r="E89"/>
      <c r="F89" s="14"/>
      <c r="G89" s="10"/>
    </row>
    <row r="90" spans="2:7" x14ac:dyDescent="0.25">
      <c r="B90" t="s">
        <v>72</v>
      </c>
      <c r="C90" s="25">
        <f>C22/C25</f>
        <v>1.6429942006861487E-2</v>
      </c>
      <c r="D90" s="10"/>
      <c r="E90"/>
      <c r="F90" s="14"/>
      <c r="G90" s="10"/>
    </row>
    <row r="91" spans="2:7" x14ac:dyDescent="0.25">
      <c r="B91" s="7" t="s">
        <v>43</v>
      </c>
      <c r="C91" s="25">
        <f>C6/C25</f>
        <v>1.399608630715384E-2</v>
      </c>
      <c r="D91" s="10"/>
      <c r="E91"/>
      <c r="F91" s="14"/>
      <c r="G91" s="10"/>
    </row>
    <row r="92" spans="2:7" x14ac:dyDescent="0.25">
      <c r="B92" s="11" t="s">
        <v>64</v>
      </c>
      <c r="C92" s="25">
        <f>SUM(C10,C11,C17,C19,C23,C24)/C25</f>
        <v>3.4668264659699674E-2</v>
      </c>
      <c r="D92" s="25"/>
      <c r="E92" s="11"/>
    </row>
    <row r="93" spans="2:7" x14ac:dyDescent="0.25">
      <c r="B93" s="2" t="s">
        <v>58</v>
      </c>
      <c r="C93" s="25">
        <f>SUM(C80:C92)</f>
        <v>0.99999999999999989</v>
      </c>
      <c r="D93" s="25"/>
      <c r="G93" s="10"/>
    </row>
    <row r="94" spans="2:7" x14ac:dyDescent="0.25">
      <c r="G94" s="10"/>
    </row>
    <row r="95" spans="2:7" x14ac:dyDescent="0.25">
      <c r="G95" s="10"/>
    </row>
    <row r="96" spans="2:7" x14ac:dyDescent="0.25">
      <c r="G96" s="10"/>
    </row>
    <row r="97" spans="3:7" x14ac:dyDescent="0.25">
      <c r="C97" s="10"/>
      <c r="G97" s="10"/>
    </row>
    <row r="98" spans="3:7" x14ac:dyDescent="0.25">
      <c r="G98" s="10"/>
    </row>
    <row r="99" spans="3:7" x14ac:dyDescent="0.25">
      <c r="G99" s="10"/>
    </row>
    <row r="100" spans="3:7" x14ac:dyDescent="0.25">
      <c r="F100" s="10"/>
      <c r="G100" s="10"/>
    </row>
    <row r="101" spans="3:7" x14ac:dyDescent="0.25">
      <c r="E101"/>
      <c r="F101" s="14"/>
      <c r="G101" s="10"/>
    </row>
    <row r="104" spans="3:7" x14ac:dyDescent="0.25">
      <c r="E104"/>
      <c r="G104" s="10"/>
    </row>
    <row r="108" spans="3:7" x14ac:dyDescent="0.25">
      <c r="E108"/>
      <c r="F108" s="14"/>
      <c r="G108" s="10"/>
    </row>
    <row r="110" spans="3:7" x14ac:dyDescent="0.25">
      <c r="E110"/>
      <c r="F110" s="14"/>
      <c r="G110" s="10"/>
    </row>
    <row r="111" spans="3:7" x14ac:dyDescent="0.25">
      <c r="E111"/>
      <c r="F111" s="14"/>
      <c r="G111" s="10"/>
    </row>
    <row r="112" spans="3:7" x14ac:dyDescent="0.25">
      <c r="E112"/>
      <c r="F112" s="14"/>
      <c r="G112" s="10"/>
    </row>
    <row r="113" spans="5:7" x14ac:dyDescent="0.25">
      <c r="E113"/>
      <c r="F113" s="14"/>
      <c r="G113" s="10"/>
    </row>
    <row r="114" spans="5:7" x14ac:dyDescent="0.25">
      <c r="E114"/>
      <c r="F114" s="14"/>
      <c r="G114" s="10"/>
    </row>
    <row r="115" spans="5:7" x14ac:dyDescent="0.25">
      <c r="E115"/>
      <c r="F115" s="14"/>
      <c r="G115" s="10"/>
    </row>
  </sheetData>
  <mergeCells count="1">
    <mergeCell ref="B1:E1"/>
  </mergeCells>
  <phoneticPr fontId="3" type="noConversion"/>
  <printOptions horizontalCentered="1"/>
  <pageMargins left="0.25" right="0.25" top="0.5" bottom="0.5" header="0" footer="0"/>
  <pageSetup scale="9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tabSelected="1" workbookViewId="0">
      <selection activeCell="I18" sqref="I18"/>
    </sheetView>
  </sheetViews>
  <sheetFormatPr defaultRowHeight="13.2" x14ac:dyDescent="0.25"/>
  <cols>
    <col min="2" max="2" width="42.6640625" customWidth="1"/>
    <col min="3" max="3" width="13.5546875" bestFit="1" customWidth="1"/>
    <col min="4" max="4" width="10.33203125" customWidth="1"/>
    <col min="5" max="5" width="13.5546875" bestFit="1" customWidth="1"/>
    <col min="6" max="6" width="10.33203125" customWidth="1"/>
    <col min="7" max="7" width="12.5546875" customWidth="1"/>
    <col min="8" max="9" width="10.33203125" customWidth="1"/>
  </cols>
  <sheetData>
    <row r="1" spans="2:9" ht="41.25" customHeight="1" x14ac:dyDescent="0.25">
      <c r="B1" s="78" t="s">
        <v>88</v>
      </c>
      <c r="C1" s="82"/>
      <c r="D1" s="82"/>
      <c r="E1" s="82"/>
      <c r="F1" s="82"/>
      <c r="G1" s="82"/>
      <c r="H1" s="82"/>
      <c r="I1" s="83"/>
    </row>
    <row r="2" spans="2:9" x14ac:dyDescent="0.25">
      <c r="C2" s="1"/>
      <c r="D2" s="1"/>
      <c r="E2" s="1"/>
      <c r="F2" s="1"/>
      <c r="G2" s="1"/>
      <c r="H2" s="1"/>
    </row>
    <row r="3" spans="2:9" ht="26.4" x14ac:dyDescent="0.25">
      <c r="B3" s="75" t="s">
        <v>3</v>
      </c>
      <c r="C3" s="50" t="s">
        <v>84</v>
      </c>
      <c r="D3" s="51" t="s">
        <v>85</v>
      </c>
      <c r="E3" s="50" t="s">
        <v>80</v>
      </c>
      <c r="F3" s="51" t="s">
        <v>81</v>
      </c>
      <c r="G3" s="52" t="s">
        <v>77</v>
      </c>
      <c r="H3" s="52" t="s">
        <v>78</v>
      </c>
      <c r="I3" s="52" t="s">
        <v>79</v>
      </c>
    </row>
    <row r="4" spans="2:9" x14ac:dyDescent="0.25">
      <c r="B4" t="s">
        <v>41</v>
      </c>
      <c r="C4" s="43">
        <v>150966797</v>
      </c>
      <c r="D4" s="53">
        <f t="shared" ref="D4:D24" si="0">ROUND(C4/$C$46,0)</f>
        <v>6424</v>
      </c>
      <c r="E4" s="14">
        <v>151658981.5</v>
      </c>
      <c r="F4" s="53">
        <f t="shared" ref="F4:F24" si="1">ROUND(E4/$E$46,0)</f>
        <v>6319</v>
      </c>
      <c r="G4" s="34">
        <f t="shared" ref="G4:G23" si="2">C4-E4</f>
        <v>-692184.5</v>
      </c>
      <c r="H4" s="34">
        <f t="shared" ref="H4:H24" si="3">ROUND(D4-F4,0)</f>
        <v>105</v>
      </c>
      <c r="I4" s="25">
        <f t="shared" ref="I4:I24" si="4">IF(ISERROR((D4-F4)/F4),0,(D4-F4)/F4)</f>
        <v>1.661655325209685E-2</v>
      </c>
    </row>
    <row r="5" spans="2:9" x14ac:dyDescent="0.25">
      <c r="B5" t="s">
        <v>42</v>
      </c>
      <c r="C5" s="43">
        <v>4398698</v>
      </c>
      <c r="D5" s="54">
        <f t="shared" si="0"/>
        <v>187</v>
      </c>
      <c r="E5" s="14">
        <v>4495256</v>
      </c>
      <c r="F5" s="54">
        <f t="shared" si="1"/>
        <v>187</v>
      </c>
      <c r="G5" s="35">
        <f t="shared" si="2"/>
        <v>-96558</v>
      </c>
      <c r="H5" s="35">
        <f t="shared" si="3"/>
        <v>0</v>
      </c>
      <c r="I5" s="25">
        <f t="shared" si="4"/>
        <v>0</v>
      </c>
    </row>
    <row r="6" spans="2:9" x14ac:dyDescent="0.25">
      <c r="B6" s="11" t="s">
        <v>74</v>
      </c>
      <c r="C6" s="43">
        <v>3550829</v>
      </c>
      <c r="D6" s="54">
        <f t="shared" si="0"/>
        <v>151</v>
      </c>
      <c r="E6" s="14">
        <v>3535066</v>
      </c>
      <c r="F6" s="54">
        <f t="shared" si="1"/>
        <v>147</v>
      </c>
      <c r="G6" s="35">
        <f t="shared" si="2"/>
        <v>15763</v>
      </c>
      <c r="H6" s="35">
        <f t="shared" si="3"/>
        <v>4</v>
      </c>
      <c r="I6" s="25">
        <f t="shared" si="4"/>
        <v>2.7210884353741496E-2</v>
      </c>
    </row>
    <row r="7" spans="2:9" x14ac:dyDescent="0.25">
      <c r="B7" t="s">
        <v>44</v>
      </c>
      <c r="C7" s="43">
        <v>4385446</v>
      </c>
      <c r="D7" s="54">
        <f t="shared" si="0"/>
        <v>187</v>
      </c>
      <c r="E7" s="14">
        <v>4586063</v>
      </c>
      <c r="F7" s="54">
        <f t="shared" si="1"/>
        <v>191</v>
      </c>
      <c r="G7" s="35">
        <f t="shared" si="2"/>
        <v>-200617</v>
      </c>
      <c r="H7" s="35">
        <f t="shared" si="3"/>
        <v>-4</v>
      </c>
      <c r="I7" s="25">
        <f t="shared" si="4"/>
        <v>-2.0942408376963352E-2</v>
      </c>
    </row>
    <row r="8" spans="2:9" x14ac:dyDescent="0.25">
      <c r="B8" t="s">
        <v>45</v>
      </c>
      <c r="C8" s="43">
        <v>16684336</v>
      </c>
      <c r="D8" s="54">
        <f t="shared" si="0"/>
        <v>710</v>
      </c>
      <c r="E8" s="14">
        <v>16348396</v>
      </c>
      <c r="F8" s="54">
        <f t="shared" si="1"/>
        <v>681</v>
      </c>
      <c r="G8" s="35">
        <f t="shared" si="2"/>
        <v>335940</v>
      </c>
      <c r="H8" s="35">
        <f t="shared" si="3"/>
        <v>29</v>
      </c>
      <c r="I8" s="25">
        <f t="shared" si="4"/>
        <v>4.2584434654919234E-2</v>
      </c>
    </row>
    <row r="9" spans="2:9" x14ac:dyDescent="0.25">
      <c r="B9" s="11" t="s">
        <v>75</v>
      </c>
      <c r="C9" s="43">
        <v>9629407</v>
      </c>
      <c r="D9" s="54">
        <f t="shared" si="0"/>
        <v>410</v>
      </c>
      <c r="E9" s="14">
        <v>9055632.5</v>
      </c>
      <c r="F9" s="54">
        <f t="shared" si="1"/>
        <v>377</v>
      </c>
      <c r="G9" s="35">
        <f t="shared" si="2"/>
        <v>573774.5</v>
      </c>
      <c r="H9" s="35">
        <f t="shared" si="3"/>
        <v>33</v>
      </c>
      <c r="I9" s="25">
        <f t="shared" si="4"/>
        <v>8.7533156498673742E-2</v>
      </c>
    </row>
    <row r="10" spans="2:9" x14ac:dyDescent="0.25">
      <c r="B10" t="s">
        <v>47</v>
      </c>
      <c r="C10" s="43">
        <v>552341</v>
      </c>
      <c r="D10" s="54">
        <f t="shared" si="0"/>
        <v>24</v>
      </c>
      <c r="E10" s="14">
        <v>469380</v>
      </c>
      <c r="F10" s="54">
        <f t="shared" si="1"/>
        <v>20</v>
      </c>
      <c r="G10" s="35">
        <f t="shared" si="2"/>
        <v>82961</v>
      </c>
      <c r="H10" s="35">
        <f t="shared" si="3"/>
        <v>4</v>
      </c>
      <c r="I10" s="25">
        <f t="shared" si="4"/>
        <v>0.2</v>
      </c>
    </row>
    <row r="11" spans="2:9" x14ac:dyDescent="0.25">
      <c r="B11" t="s">
        <v>48</v>
      </c>
      <c r="C11" s="43">
        <v>3191158</v>
      </c>
      <c r="D11" s="54">
        <f t="shared" si="0"/>
        <v>136</v>
      </c>
      <c r="E11" s="14">
        <v>2950641</v>
      </c>
      <c r="F11" s="54">
        <f t="shared" si="1"/>
        <v>123</v>
      </c>
      <c r="G11" s="35">
        <f t="shared" si="2"/>
        <v>240517</v>
      </c>
      <c r="H11" s="35">
        <f t="shared" si="3"/>
        <v>13</v>
      </c>
      <c r="I11" s="25">
        <f t="shared" si="4"/>
        <v>0.10569105691056911</v>
      </c>
    </row>
    <row r="12" spans="2:9" x14ac:dyDescent="0.25">
      <c r="B12" t="s">
        <v>49</v>
      </c>
      <c r="C12" s="43">
        <v>9859504</v>
      </c>
      <c r="D12" s="54">
        <f t="shared" si="0"/>
        <v>420</v>
      </c>
      <c r="E12" s="14">
        <v>10618285</v>
      </c>
      <c r="F12" s="54">
        <f t="shared" si="1"/>
        <v>442</v>
      </c>
      <c r="G12" s="35">
        <f t="shared" si="2"/>
        <v>-758781</v>
      </c>
      <c r="H12" s="35">
        <f t="shared" si="3"/>
        <v>-22</v>
      </c>
      <c r="I12" s="25">
        <f t="shared" si="4"/>
        <v>-4.9773755656108594E-2</v>
      </c>
    </row>
    <row r="13" spans="2:9" x14ac:dyDescent="0.25">
      <c r="B13" t="s">
        <v>50</v>
      </c>
      <c r="C13" s="43">
        <v>7121286</v>
      </c>
      <c r="D13" s="54">
        <f t="shared" si="0"/>
        <v>303</v>
      </c>
      <c r="E13" s="14">
        <v>7138496</v>
      </c>
      <c r="F13" s="54">
        <f t="shared" si="1"/>
        <v>297</v>
      </c>
      <c r="G13" s="35">
        <f t="shared" si="2"/>
        <v>-17210</v>
      </c>
      <c r="H13" s="35">
        <f t="shared" si="3"/>
        <v>6</v>
      </c>
      <c r="I13" s="25">
        <f t="shared" si="4"/>
        <v>2.0202020202020204E-2</v>
      </c>
    </row>
    <row r="14" spans="2:9" x14ac:dyDescent="0.25">
      <c r="B14" t="s">
        <v>51</v>
      </c>
      <c r="C14" s="43">
        <f>5783727-236805</f>
        <v>5546922</v>
      </c>
      <c r="D14" s="54">
        <f t="shared" si="0"/>
        <v>236</v>
      </c>
      <c r="E14" s="14">
        <v>5222433</v>
      </c>
      <c r="F14" s="54">
        <f t="shared" si="1"/>
        <v>218</v>
      </c>
      <c r="G14" s="35">
        <f t="shared" si="2"/>
        <v>324489</v>
      </c>
      <c r="H14" s="35">
        <f t="shared" si="3"/>
        <v>18</v>
      </c>
      <c r="I14" s="25">
        <f t="shared" si="4"/>
        <v>8.2568807339449546E-2</v>
      </c>
    </row>
    <row r="15" spans="2:9" x14ac:dyDescent="0.25">
      <c r="B15" t="s">
        <v>52</v>
      </c>
      <c r="C15" s="43">
        <v>24169293</v>
      </c>
      <c r="D15" s="54">
        <f t="shared" si="0"/>
        <v>1028</v>
      </c>
      <c r="E15" s="14">
        <v>23285992</v>
      </c>
      <c r="F15" s="54">
        <f t="shared" si="1"/>
        <v>970</v>
      </c>
      <c r="G15" s="35">
        <f t="shared" si="2"/>
        <v>883301</v>
      </c>
      <c r="H15" s="35">
        <f t="shared" si="3"/>
        <v>58</v>
      </c>
      <c r="I15" s="25">
        <f t="shared" si="4"/>
        <v>5.9793814432989693E-2</v>
      </c>
    </row>
    <row r="16" spans="2:9" x14ac:dyDescent="0.25">
      <c r="B16" t="s">
        <v>53</v>
      </c>
      <c r="C16" s="43">
        <v>2902693</v>
      </c>
      <c r="D16" s="54">
        <f t="shared" si="0"/>
        <v>124</v>
      </c>
      <c r="E16" s="14">
        <v>2354247</v>
      </c>
      <c r="F16" s="54">
        <f t="shared" si="1"/>
        <v>98</v>
      </c>
      <c r="G16" s="35">
        <f t="shared" si="2"/>
        <v>548446</v>
      </c>
      <c r="H16" s="35">
        <f t="shared" si="3"/>
        <v>26</v>
      </c>
      <c r="I16" s="25">
        <f t="shared" si="4"/>
        <v>0.26530612244897961</v>
      </c>
    </row>
    <row r="17" spans="2:9" x14ac:dyDescent="0.25">
      <c r="B17" t="s">
        <v>54</v>
      </c>
      <c r="C17" s="43">
        <v>4425352</v>
      </c>
      <c r="D17" s="54">
        <f t="shared" si="0"/>
        <v>188</v>
      </c>
      <c r="E17" s="14">
        <v>4199024</v>
      </c>
      <c r="F17" s="54">
        <f t="shared" si="1"/>
        <v>175</v>
      </c>
      <c r="G17" s="35">
        <f t="shared" si="2"/>
        <v>226328</v>
      </c>
      <c r="H17" s="35">
        <f t="shared" si="3"/>
        <v>13</v>
      </c>
      <c r="I17" s="25">
        <f t="shared" si="4"/>
        <v>7.4285714285714288E-2</v>
      </c>
    </row>
    <row r="18" spans="2:9" x14ac:dyDescent="0.25">
      <c r="B18" t="s">
        <v>55</v>
      </c>
      <c r="C18" s="43">
        <v>205139</v>
      </c>
      <c r="D18" s="54">
        <f t="shared" si="0"/>
        <v>9</v>
      </c>
      <c r="E18" s="14">
        <v>206616</v>
      </c>
      <c r="F18" s="54">
        <f t="shared" si="1"/>
        <v>9</v>
      </c>
      <c r="G18" s="35">
        <f t="shared" si="2"/>
        <v>-1477</v>
      </c>
      <c r="H18" s="35">
        <f t="shared" si="3"/>
        <v>0</v>
      </c>
      <c r="I18" s="25">
        <f t="shared" si="4"/>
        <v>0</v>
      </c>
    </row>
    <row r="19" spans="2:9" x14ac:dyDescent="0.25">
      <c r="B19" t="s">
        <v>56</v>
      </c>
      <c r="C19" s="43">
        <v>0</v>
      </c>
      <c r="D19" s="54">
        <f t="shared" si="0"/>
        <v>0</v>
      </c>
      <c r="E19" s="14">
        <v>0</v>
      </c>
      <c r="F19" s="54">
        <f t="shared" si="1"/>
        <v>0</v>
      </c>
      <c r="G19" s="35">
        <f t="shared" si="2"/>
        <v>0</v>
      </c>
      <c r="H19" s="35">
        <f t="shared" si="3"/>
        <v>0</v>
      </c>
      <c r="I19" s="25">
        <f t="shared" si="4"/>
        <v>0</v>
      </c>
    </row>
    <row r="20" spans="2:9" x14ac:dyDescent="0.25">
      <c r="B20" t="s">
        <v>57</v>
      </c>
      <c r="C20" s="43">
        <v>0</v>
      </c>
      <c r="D20" s="54">
        <f t="shared" si="0"/>
        <v>0</v>
      </c>
      <c r="E20" s="14">
        <v>0</v>
      </c>
      <c r="F20" s="54">
        <f t="shared" si="1"/>
        <v>0</v>
      </c>
      <c r="G20" s="35">
        <f t="shared" si="2"/>
        <v>0</v>
      </c>
      <c r="H20" s="35">
        <f t="shared" si="3"/>
        <v>0</v>
      </c>
      <c r="I20" s="25">
        <f t="shared" si="4"/>
        <v>0</v>
      </c>
    </row>
    <row r="21" spans="2:9" x14ac:dyDescent="0.25">
      <c r="B21" s="11" t="s">
        <v>76</v>
      </c>
      <c r="C21" s="43">
        <v>4168302</v>
      </c>
      <c r="D21" s="54">
        <f t="shared" si="0"/>
        <v>177</v>
      </c>
      <c r="E21" s="14">
        <v>2339101</v>
      </c>
      <c r="F21" s="54">
        <f t="shared" si="1"/>
        <v>97</v>
      </c>
      <c r="G21" s="35">
        <f t="shared" si="2"/>
        <v>1829201</v>
      </c>
      <c r="H21" s="35">
        <f t="shared" si="3"/>
        <v>80</v>
      </c>
      <c r="I21" s="25">
        <f t="shared" si="4"/>
        <v>0.82474226804123707</v>
      </c>
    </row>
    <row r="22" spans="2:9" x14ac:dyDescent="0.25">
      <c r="B22" t="s">
        <v>0</v>
      </c>
      <c r="C22" s="43">
        <v>150000</v>
      </c>
      <c r="D22" s="54">
        <f t="shared" si="0"/>
        <v>6</v>
      </c>
      <c r="E22" s="14">
        <v>150000</v>
      </c>
      <c r="F22" s="54">
        <f t="shared" si="1"/>
        <v>6</v>
      </c>
      <c r="G22" s="35">
        <f t="shared" si="2"/>
        <v>0</v>
      </c>
      <c r="H22" s="35">
        <f t="shared" si="3"/>
        <v>0</v>
      </c>
      <c r="I22" s="25">
        <f t="shared" si="4"/>
        <v>0</v>
      </c>
    </row>
    <row r="23" spans="2:9" x14ac:dyDescent="0.25">
      <c r="B23" s="4" t="s">
        <v>1</v>
      </c>
      <c r="C23" s="43">
        <v>1794062</v>
      </c>
      <c r="D23" s="55">
        <f t="shared" si="0"/>
        <v>76</v>
      </c>
      <c r="E23" s="14">
        <v>1736834</v>
      </c>
      <c r="F23" s="55">
        <f t="shared" si="1"/>
        <v>72</v>
      </c>
      <c r="G23" s="36">
        <f t="shared" si="2"/>
        <v>57228</v>
      </c>
      <c r="H23" s="36">
        <f t="shared" si="3"/>
        <v>4</v>
      </c>
      <c r="I23" s="37">
        <f t="shared" si="4"/>
        <v>5.5555555555555552E-2</v>
      </c>
    </row>
    <row r="24" spans="2:9" ht="13.8" thickBot="1" x14ac:dyDescent="0.3">
      <c r="B24" s="18" t="s">
        <v>58</v>
      </c>
      <c r="C24" s="17">
        <f t="shared" ref="C24:G24" si="5">SUM(C4:C23)</f>
        <v>253701565</v>
      </c>
      <c r="D24" s="56">
        <f t="shared" si="0"/>
        <v>10796</v>
      </c>
      <c r="E24" s="17">
        <f t="shared" si="5"/>
        <v>250350444</v>
      </c>
      <c r="F24" s="56">
        <f t="shared" si="1"/>
        <v>10431</v>
      </c>
      <c r="G24" s="38">
        <f t="shared" si="5"/>
        <v>3351121</v>
      </c>
      <c r="H24" s="38">
        <f t="shared" si="3"/>
        <v>365</v>
      </c>
      <c r="I24" s="39">
        <f t="shared" si="4"/>
        <v>3.4991851212731281E-2</v>
      </c>
    </row>
    <row r="25" spans="2:9" ht="13.8" thickTop="1" x14ac:dyDescent="0.25">
      <c r="C25" s="34"/>
      <c r="D25" s="34"/>
      <c r="E25" s="34"/>
      <c r="F25" s="34"/>
      <c r="G25" s="34"/>
      <c r="H25" s="34"/>
      <c r="I25" s="7"/>
    </row>
    <row r="26" spans="2:9" x14ac:dyDescent="0.25">
      <c r="C26" s="7"/>
      <c r="D26" s="7"/>
      <c r="E26" s="7"/>
      <c r="F26" s="33"/>
      <c r="G26" s="33"/>
      <c r="H26" s="33"/>
      <c r="I26" s="7"/>
    </row>
    <row r="27" spans="2:9" ht="39" customHeight="1" x14ac:dyDescent="0.25">
      <c r="B27" s="84" t="s">
        <v>89</v>
      </c>
      <c r="C27" s="85"/>
      <c r="D27" s="85"/>
      <c r="E27" s="85"/>
      <c r="F27" s="85"/>
      <c r="G27" s="85"/>
      <c r="H27" s="85"/>
      <c r="I27" s="86"/>
    </row>
    <row r="28" spans="2:9" x14ac:dyDescent="0.25">
      <c r="C28" s="1"/>
      <c r="D28" s="1"/>
      <c r="E28" s="1"/>
      <c r="F28" s="1"/>
      <c r="G28" s="1"/>
      <c r="H28" s="1"/>
    </row>
    <row r="29" spans="2:9" ht="26.4" x14ac:dyDescent="0.25">
      <c r="B29" s="3" t="s">
        <v>3</v>
      </c>
      <c r="C29" s="50" t="s">
        <v>84</v>
      </c>
      <c r="D29" s="51" t="s">
        <v>85</v>
      </c>
      <c r="E29" s="50" t="s">
        <v>80</v>
      </c>
      <c r="F29" s="51" t="s">
        <v>81</v>
      </c>
      <c r="G29" s="52" t="s">
        <v>77</v>
      </c>
      <c r="H29" s="52" t="s">
        <v>78</v>
      </c>
      <c r="I29" s="52" t="s">
        <v>79</v>
      </c>
    </row>
    <row r="30" spans="2:9" x14ac:dyDescent="0.25">
      <c r="B30" s="26" t="s">
        <v>67</v>
      </c>
      <c r="C30" s="27"/>
      <c r="D30" s="27"/>
      <c r="E30" s="27"/>
      <c r="F30" s="43"/>
      <c r="G30" s="27"/>
      <c r="H30" s="27"/>
      <c r="I30" s="27"/>
    </row>
    <row r="31" spans="2:9" x14ac:dyDescent="0.25">
      <c r="B31" s="28" t="s">
        <v>56</v>
      </c>
      <c r="C31" s="16">
        <v>75554869</v>
      </c>
      <c r="D31" s="53">
        <f>ROUND(C31/$C$46,0)</f>
        <v>3215</v>
      </c>
      <c r="E31" s="16">
        <v>68180670</v>
      </c>
      <c r="F31" s="53">
        <f>ROUND(E31/$E$46,0)</f>
        <v>2841</v>
      </c>
      <c r="G31" s="44">
        <f>C31-E31</f>
        <v>7374199</v>
      </c>
      <c r="H31" s="44">
        <f>D31-F31</f>
        <v>374</v>
      </c>
      <c r="I31" s="25">
        <f>IF(ISERROR((D31-F31)/F31),0,(D31-F31)/F31)</f>
        <v>0.13164378739880322</v>
      </c>
    </row>
    <row r="32" spans="2:9" ht="13.8" thickBot="1" x14ac:dyDescent="0.3">
      <c r="B32" s="29" t="s">
        <v>58</v>
      </c>
      <c r="C32" s="42">
        <f t="shared" ref="C32:H32" si="6">SUM(C31)</f>
        <v>75554869</v>
      </c>
      <c r="D32" s="57">
        <f t="shared" si="6"/>
        <v>3215</v>
      </c>
      <c r="E32" s="45">
        <f t="shared" si="6"/>
        <v>68180670</v>
      </c>
      <c r="F32" s="57">
        <f t="shared" si="6"/>
        <v>2841</v>
      </c>
      <c r="G32" s="45">
        <f t="shared" si="6"/>
        <v>7374199</v>
      </c>
      <c r="H32" s="45">
        <f t="shared" si="6"/>
        <v>374</v>
      </c>
      <c r="I32" s="39">
        <f>IF(ISERROR((D32-F32)/F32),0,(D32-F32)/F32)</f>
        <v>0.13164378739880322</v>
      </c>
    </row>
    <row r="33" spans="2:9" ht="13.8" thickTop="1" x14ac:dyDescent="0.25">
      <c r="B33" s="7"/>
      <c r="C33" s="33"/>
      <c r="D33" s="33"/>
      <c r="E33" s="33"/>
      <c r="F33" s="33"/>
      <c r="G33" s="33"/>
      <c r="H33" s="33"/>
      <c r="I33" s="7"/>
    </row>
    <row r="34" spans="2:9" x14ac:dyDescent="0.25">
      <c r="B34" s="7"/>
      <c r="C34" s="33"/>
      <c r="D34" s="33"/>
      <c r="E34" s="33"/>
      <c r="F34" s="33"/>
      <c r="G34" s="33"/>
      <c r="H34" s="33"/>
      <c r="I34" s="7"/>
    </row>
    <row r="35" spans="2:9" x14ac:dyDescent="0.25">
      <c r="B35" s="26" t="s">
        <v>65</v>
      </c>
      <c r="C35" s="40"/>
      <c r="D35" s="40"/>
      <c r="E35" s="40"/>
      <c r="F35" s="41"/>
      <c r="G35" s="41"/>
      <c r="H35" s="41"/>
      <c r="I35" s="7"/>
    </row>
    <row r="36" spans="2:9" x14ac:dyDescent="0.25">
      <c r="B36" s="7" t="s">
        <v>66</v>
      </c>
      <c r="C36" s="27">
        <v>12423270</v>
      </c>
      <c r="D36" s="53">
        <f>ROUND(C36/$C$46,0)</f>
        <v>529</v>
      </c>
      <c r="E36" s="27">
        <v>11814486</v>
      </c>
      <c r="F36" s="53">
        <f>ROUND(E36/$E$46,0)</f>
        <v>492</v>
      </c>
      <c r="G36" s="34">
        <f>C36-E36</f>
        <v>608784</v>
      </c>
      <c r="H36" s="34">
        <f>ROUND(D36-F36,0)</f>
        <v>37</v>
      </c>
      <c r="I36" s="25">
        <f>IF(ISERROR((D36-F36)/F36),0,(D36-F36)/F36)</f>
        <v>7.5203252032520332E-2</v>
      </c>
    </row>
    <row r="37" spans="2:9" x14ac:dyDescent="0.25">
      <c r="B37" s="28" t="s">
        <v>52</v>
      </c>
      <c r="C37" s="27">
        <v>327640</v>
      </c>
      <c r="D37" s="54">
        <f>ROUND(C37/$C$46,0)</f>
        <v>14</v>
      </c>
      <c r="E37" s="27">
        <v>314650</v>
      </c>
      <c r="F37" s="54">
        <f>ROUND(E37/$E$46,0)</f>
        <v>13</v>
      </c>
      <c r="G37" s="35">
        <f>C37-E37</f>
        <v>12990</v>
      </c>
      <c r="H37" s="35">
        <f>ROUND(D37-F37,0)</f>
        <v>1</v>
      </c>
      <c r="I37" s="25">
        <f>IF(ISERROR((D37-F37)/F37),0,(D37-F37)/F37)</f>
        <v>7.6923076923076927E-2</v>
      </c>
    </row>
    <row r="38" spans="2:9" ht="13.8" thickBot="1" x14ac:dyDescent="0.3">
      <c r="B38" s="29" t="s">
        <v>58</v>
      </c>
      <c r="C38" s="42">
        <f t="shared" ref="C38:H38" si="7">SUM(C36:C37)</f>
        <v>12750910</v>
      </c>
      <c r="D38" s="58">
        <f>ROUND(C38/$C$46,0)</f>
        <v>543</v>
      </c>
      <c r="E38" s="42">
        <f t="shared" si="7"/>
        <v>12129136</v>
      </c>
      <c r="F38" s="58">
        <f>ROUND(E38/$E$46,0)</f>
        <v>505</v>
      </c>
      <c r="G38" s="42">
        <f t="shared" si="7"/>
        <v>621774</v>
      </c>
      <c r="H38" s="42">
        <f t="shared" si="7"/>
        <v>38</v>
      </c>
      <c r="I38" s="39">
        <f>IF(ISERROR((D38-F38)/F38),0,(D38-F38)/F38)</f>
        <v>7.5247524752475245E-2</v>
      </c>
    </row>
    <row r="39" spans="2:9" ht="13.8" thickTop="1" x14ac:dyDescent="0.25"/>
    <row r="46" spans="2:9" x14ac:dyDescent="0.25">
      <c r="B46" s="26" t="s">
        <v>68</v>
      </c>
      <c r="C46" s="43">
        <v>23500</v>
      </c>
      <c r="D46" s="16"/>
      <c r="E46" s="43">
        <v>24000</v>
      </c>
    </row>
  </sheetData>
  <mergeCells count="2">
    <mergeCell ref="B1:I1"/>
    <mergeCell ref="B27:I27"/>
  </mergeCells>
  <printOptions horizontalCentered="1"/>
  <pageMargins left="0.25" right="0.25" top="0.5" bottom="0.5" header="0.3" footer="0.3"/>
  <pageSetup scale="84" orientation="portrait" r:id="rId1"/>
  <ignoredErrors>
    <ignoredError sqref="D24 F24 D38 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Jason Bird</cp:lastModifiedBy>
  <cp:lastPrinted>2022-07-19T13:24:50Z</cp:lastPrinted>
  <dcterms:created xsi:type="dcterms:W3CDTF">2008-06-02T15:10:42Z</dcterms:created>
  <dcterms:modified xsi:type="dcterms:W3CDTF">2022-07-19T13:24:55Z</dcterms:modified>
</cp:coreProperties>
</file>