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1340" windowHeight="6030"/>
  </bookViews>
  <sheets>
    <sheet name="Revenue" sheetId="4" r:id="rId1"/>
    <sheet name="Expense by Function" sheetId="1" r:id="rId2"/>
    <sheet name="Expense Per Student" sheetId="7" r:id="rId3"/>
  </sheets>
  <definedNames>
    <definedName name="_xlnm.Print_Area" localSheetId="1">'Expense by Function'!$B$1:$E$60</definedName>
    <definedName name="_xlnm.Print_Area" localSheetId="2">'Expense Per Student'!$B$1:$I$38</definedName>
    <definedName name="_xlnm.Print_Area" localSheetId="0">Revenue!$B$1:$F$56</definedName>
  </definedNames>
  <calcPr calcId="125725"/>
</workbook>
</file>

<file path=xl/calcChain.xml><?xml version="1.0" encoding="utf-8"?>
<calcChain xmlns="http://schemas.openxmlformats.org/spreadsheetml/2006/main">
  <c r="E38" i="7"/>
  <c r="C38"/>
  <c r="G37"/>
  <c r="F37"/>
  <c r="H37" s="1"/>
  <c r="D37"/>
  <c r="I37" s="1"/>
  <c r="G36"/>
  <c r="G38" s="1"/>
  <c r="F36"/>
  <c r="F38" s="1"/>
  <c r="D36"/>
  <c r="D38" s="1"/>
  <c r="E32"/>
  <c r="C32"/>
  <c r="G31"/>
  <c r="G32" s="1"/>
  <c r="F31"/>
  <c r="F32" s="1"/>
  <c r="D31"/>
  <c r="E24"/>
  <c r="C24"/>
  <c r="G23"/>
  <c r="F23"/>
  <c r="D23"/>
  <c r="H23" s="1"/>
  <c r="G22"/>
  <c r="F22"/>
  <c r="H22" s="1"/>
  <c r="D22"/>
  <c r="G21"/>
  <c r="F21"/>
  <c r="D21"/>
  <c r="H21" s="1"/>
  <c r="G20"/>
  <c r="F20"/>
  <c r="H20" s="1"/>
  <c r="D20"/>
  <c r="G19"/>
  <c r="F19"/>
  <c r="D19"/>
  <c r="H19" s="1"/>
  <c r="G18"/>
  <c r="F18"/>
  <c r="H18" s="1"/>
  <c r="D18"/>
  <c r="G17"/>
  <c r="F17"/>
  <c r="D17"/>
  <c r="H17" s="1"/>
  <c r="G16"/>
  <c r="F16"/>
  <c r="H16" s="1"/>
  <c r="D16"/>
  <c r="G15"/>
  <c r="F15"/>
  <c r="D15"/>
  <c r="H15" s="1"/>
  <c r="G14"/>
  <c r="F14"/>
  <c r="H14" s="1"/>
  <c r="D14"/>
  <c r="G13"/>
  <c r="F13"/>
  <c r="D13"/>
  <c r="H13" s="1"/>
  <c r="G12"/>
  <c r="F12"/>
  <c r="H12" s="1"/>
  <c r="D12"/>
  <c r="G11"/>
  <c r="F11"/>
  <c r="D11"/>
  <c r="H11" s="1"/>
  <c r="G10"/>
  <c r="F10"/>
  <c r="H10" s="1"/>
  <c r="D10"/>
  <c r="G9"/>
  <c r="F9"/>
  <c r="D9"/>
  <c r="H9" s="1"/>
  <c r="G8"/>
  <c r="F8"/>
  <c r="H8" s="1"/>
  <c r="D8"/>
  <c r="G7"/>
  <c r="F7"/>
  <c r="D7"/>
  <c r="H7" s="1"/>
  <c r="G6"/>
  <c r="F6"/>
  <c r="H6" s="1"/>
  <c r="D6"/>
  <c r="G5"/>
  <c r="F5"/>
  <c r="D5"/>
  <c r="H5" s="1"/>
  <c r="G4"/>
  <c r="G24" s="1"/>
  <c r="F4"/>
  <c r="F24" s="1"/>
  <c r="D4"/>
  <c r="D30" i="4"/>
  <c r="I4" i="7" l="1"/>
  <c r="I6"/>
  <c r="I8"/>
  <c r="I10"/>
  <c r="I12"/>
  <c r="I14"/>
  <c r="I16"/>
  <c r="I18"/>
  <c r="I20"/>
  <c r="I22"/>
  <c r="H31"/>
  <c r="H32" s="1"/>
  <c r="I38"/>
  <c r="H4"/>
  <c r="H24" s="1"/>
  <c r="I5"/>
  <c r="I9"/>
  <c r="I11"/>
  <c r="I13"/>
  <c r="I15"/>
  <c r="I17"/>
  <c r="I19"/>
  <c r="I21"/>
  <c r="I23"/>
  <c r="D24"/>
  <c r="I24" s="1"/>
  <c r="I31"/>
  <c r="D32"/>
  <c r="I32" s="1"/>
  <c r="I36"/>
  <c r="I7"/>
  <c r="H36"/>
  <c r="H38" s="1"/>
  <c r="D37" i="4"/>
  <c r="E34" l="1"/>
  <c r="D49" l="1"/>
  <c r="D42"/>
  <c r="D34"/>
  <c r="D27"/>
  <c r="D16"/>
  <c r="D9"/>
  <c r="D45" l="1"/>
  <c r="D51" s="1"/>
  <c r="D54" s="1"/>
  <c r="E42" l="1"/>
  <c r="F42"/>
  <c r="E27"/>
  <c r="F27"/>
  <c r="F49" l="1"/>
  <c r="F34"/>
  <c r="E49"/>
  <c r="F45" l="1"/>
  <c r="E9" l="1"/>
  <c r="E45" s="1"/>
  <c r="E51" s="1"/>
  <c r="E54" s="1"/>
  <c r="F51"/>
  <c r="F54" s="1"/>
  <c r="C25" i="1"/>
  <c r="D25"/>
  <c r="E25"/>
  <c r="C92" l="1"/>
  <c r="C88"/>
  <c r="C89"/>
  <c r="C90"/>
  <c r="C91"/>
  <c r="C87"/>
  <c r="C82"/>
  <c r="C81"/>
  <c r="C80"/>
  <c r="C83"/>
  <c r="C85"/>
  <c r="C86"/>
  <c r="C84"/>
  <c r="C93" l="1"/>
</calcChain>
</file>

<file path=xl/sharedStrings.xml><?xml version="1.0" encoding="utf-8"?>
<sst xmlns="http://schemas.openxmlformats.org/spreadsheetml/2006/main" count="139" uniqueCount="89">
  <si>
    <t>Function 95 - Payments to JJAEP Program</t>
  </si>
  <si>
    <t>Function 99 - Other Intergovernmental Charges</t>
  </si>
  <si>
    <t>Function 35 - Food Service</t>
  </si>
  <si>
    <t>Function</t>
  </si>
  <si>
    <t>Real and Personal Property Taxes</t>
  </si>
  <si>
    <t>Current Year Taxes</t>
  </si>
  <si>
    <t>Prior Year Taxes</t>
  </si>
  <si>
    <t>Rollback</t>
  </si>
  <si>
    <t>Penalty &amp; Interest</t>
  </si>
  <si>
    <t>Subtotal</t>
  </si>
  <si>
    <t xml:space="preserve"> </t>
  </si>
  <si>
    <t>Tuition and Fees</t>
  </si>
  <si>
    <t>County Reimbursement - CRC</t>
  </si>
  <si>
    <t>Out of District Tuition - Serenity</t>
  </si>
  <si>
    <t>Summer School</t>
  </si>
  <si>
    <t>Other Revenue -  Local Sources</t>
  </si>
  <si>
    <t>Investment Interest</t>
  </si>
  <si>
    <t>Transfer In from Club 360</t>
  </si>
  <si>
    <t>Facilities Rental</t>
  </si>
  <si>
    <t>Durham Rental</t>
  </si>
  <si>
    <t>Athletic Revenue</t>
  </si>
  <si>
    <t>Misc Income</t>
  </si>
  <si>
    <t>State Revenue</t>
  </si>
  <si>
    <t>Per Capita &amp; Foundation</t>
  </si>
  <si>
    <t>TRS On-Behalf Payment</t>
  </si>
  <si>
    <t>Federal Revenue</t>
  </si>
  <si>
    <t>Medicaid Reimbursement/MAC</t>
  </si>
  <si>
    <t>E-Rate</t>
  </si>
  <si>
    <t>Revenue Source</t>
  </si>
  <si>
    <t>Food Sales</t>
  </si>
  <si>
    <t>State Matching Funds for Food Service</t>
  </si>
  <si>
    <t>National School Breakfast Program</t>
  </si>
  <si>
    <t>National School Lunch/Snack Program</t>
  </si>
  <si>
    <t>USDA Commodities Received</t>
  </si>
  <si>
    <t>Grand Total Revenues</t>
  </si>
  <si>
    <t>Budgeted Expenditures</t>
  </si>
  <si>
    <t>Projected Expenditures Variance</t>
  </si>
  <si>
    <t>Projected Actual Expenditures</t>
  </si>
  <si>
    <t>Projected Beginning Fund Balance</t>
  </si>
  <si>
    <t>Projected Ending Fund Balance</t>
  </si>
  <si>
    <t>Indirect Cost Reimbursement</t>
  </si>
  <si>
    <t>Function 11 - Instructional Services</t>
  </si>
  <si>
    <t>Function 12 - Inst Resources and Media</t>
  </si>
  <si>
    <t>Function 13 - Curriculum &amp; Inst. Staff Development</t>
  </si>
  <si>
    <t>Function 21 - Instructional Leadership</t>
  </si>
  <si>
    <t>Function 23 - School Leadership</t>
  </si>
  <si>
    <t>Function 31 - Guidance, Counseling &amp; Evaluation</t>
  </si>
  <si>
    <t>Function 32 - Social Work Services</t>
  </si>
  <si>
    <t>Function 33 - Health Services</t>
  </si>
  <si>
    <t>Function 34 - Transportation Services</t>
  </si>
  <si>
    <t>Function 36 - Co-Curricular/Extra-Curricular</t>
  </si>
  <si>
    <t>Function 41 - General Administration</t>
  </si>
  <si>
    <t>Function 51 - Plant Maintenance &amp; Operations</t>
  </si>
  <si>
    <t>Function 52 - Security &amp; Monitoring Services</t>
  </si>
  <si>
    <t>Function 53 - Data Processing Services</t>
  </si>
  <si>
    <t>Function 61 - Community Services</t>
  </si>
  <si>
    <t>Function 71 - Debt Services</t>
  </si>
  <si>
    <t>Function 81 - Facilities Acquisition &amp; Construction</t>
  </si>
  <si>
    <t>Grand Total</t>
  </si>
  <si>
    <t>Projected Net Revenue Over (Under) Expenditures</t>
  </si>
  <si>
    <t>General
Fund</t>
  </si>
  <si>
    <t>Debt Service
Fund</t>
  </si>
  <si>
    <t>Food Service
Fund</t>
  </si>
  <si>
    <t>%</t>
  </si>
  <si>
    <t>All Remaining Functions</t>
  </si>
  <si>
    <t>Food Service Fund (240)</t>
  </si>
  <si>
    <t>Function 35 - Food Services</t>
  </si>
  <si>
    <t>Debt Service Fund (599)</t>
  </si>
  <si>
    <t>Students (Enrolled)</t>
  </si>
  <si>
    <t>County Reimbursement - JJAEP</t>
  </si>
  <si>
    <t>Debt Service Fund</t>
  </si>
  <si>
    <t>Food Service Fund</t>
  </si>
  <si>
    <t>Function 91 - Contracted Instructional Services Between Public Schools</t>
  </si>
  <si>
    <t>EDA (I&amp;S Hold Harmless)</t>
  </si>
  <si>
    <t>* Debt Service Fund Balance is necessary to pay 8/15/20 bond interest payment of $11,018,678</t>
  </si>
  <si>
    <t>Function 13 - Curric &amp; Inst. Staff Development</t>
  </si>
  <si>
    <t>Function 31 - Guidance, Counseling &amp; Eval</t>
  </si>
  <si>
    <t>Function 91 - Cont Instruct Btw Public Schools</t>
  </si>
  <si>
    <t>20-21
24,425</t>
  </si>
  <si>
    <t xml:space="preserve">20-21
/Student </t>
  </si>
  <si>
    <t>19-20
24,337</t>
  </si>
  <si>
    <t xml:space="preserve">19-20
/Student </t>
  </si>
  <si>
    <t>Total
+ /-</t>
  </si>
  <si>
    <t>Student
+ /-</t>
  </si>
  <si>
    <t>Student
%</t>
  </si>
  <si>
    <t>McKinney ISD
General Operating Fund Proposed Budget
Per Student</t>
  </si>
  <si>
    <t>McKinney ISD
Debt Service Fund &amp; Food Service Fund Proposed Budget
Per Student</t>
  </si>
  <si>
    <t>McKinney ISD
Proposed Expense Budgets
2020-21</t>
  </si>
  <si>
    <t>McKinney ISD
Proposed Revenue Budgets
2020-21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</si>
</sst>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164" formatCode="&quot;$&quot;#,##0"/>
    <numFmt numFmtId="165" formatCode="&quot;$&quot;#,##0.00"/>
    <numFmt numFmtId="166" formatCode="0.0000%"/>
    <numFmt numFmtId="167" formatCode="0.000000000000000%"/>
  </numFmts>
  <fonts count="6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0" fillId="0" borderId="1" xfId="0" applyBorder="1"/>
    <xf numFmtId="41" fontId="0" fillId="0" borderId="0" xfId="0" applyNumberFormat="1"/>
    <xf numFmtId="42" fontId="0" fillId="0" borderId="0" xfId="0" applyNumberFormat="1"/>
    <xf numFmtId="0" fontId="0" fillId="0" borderId="0" xfId="0" applyFill="1"/>
    <xf numFmtId="41" fontId="0" fillId="0" borderId="0" xfId="0" applyNumberFormat="1" applyFill="1"/>
    <xf numFmtId="0" fontId="0" fillId="0" borderId="0" xfId="0" applyAlignment="1">
      <alignment horizontal="center"/>
    </xf>
    <xf numFmtId="10" fontId="0" fillId="0" borderId="0" xfId="0" applyNumberFormat="1"/>
    <xf numFmtId="0" fontId="5" fillId="0" borderId="0" xfId="0" applyFont="1"/>
    <xf numFmtId="164" fontId="2" fillId="0" borderId="1" xfId="0" applyNumberFormat="1" applyFont="1" applyBorder="1" applyAlignment="1">
      <alignment horizontal="center" wrapText="1"/>
    </xf>
    <xf numFmtId="9" fontId="0" fillId="0" borderId="0" xfId="0" applyNumberFormat="1" applyAlignment="1">
      <alignment horizontal="center"/>
    </xf>
    <xf numFmtId="3" fontId="0" fillId="0" borderId="0" xfId="0" applyNumberFormat="1"/>
    <xf numFmtId="41" fontId="0" fillId="0" borderId="0" xfId="0" applyNumberFormat="1" applyFill="1" applyAlignment="1">
      <alignment horizontal="center"/>
    </xf>
    <xf numFmtId="3" fontId="0" fillId="0" borderId="0" xfId="0" applyNumberFormat="1" applyFill="1" applyBorder="1" applyAlignment="1">
      <alignment horizontal="right"/>
    </xf>
    <xf numFmtId="42" fontId="0" fillId="0" borderId="2" xfId="0" applyNumberFormat="1" applyFill="1" applyBorder="1" applyAlignment="1">
      <alignment horizontal="right"/>
    </xf>
    <xf numFmtId="0" fontId="0" fillId="0" borderId="2" xfId="0" applyBorder="1"/>
    <xf numFmtId="41" fontId="0" fillId="0" borderId="3" xfId="0" applyNumberFormat="1" applyFill="1" applyBorder="1"/>
    <xf numFmtId="42" fontId="0" fillId="0" borderId="0" xfId="0" applyNumberFormat="1" applyFill="1"/>
    <xf numFmtId="42" fontId="0" fillId="0" borderId="3" xfId="0" applyNumberFormat="1" applyFill="1" applyBorder="1"/>
    <xf numFmtId="166" fontId="0" fillId="0" borderId="0" xfId="0" applyNumberFormat="1"/>
    <xf numFmtId="167" fontId="0" fillId="0" borderId="0" xfId="0" applyNumberFormat="1"/>
    <xf numFmtId="41" fontId="0" fillId="0" borderId="1" xfId="0" applyNumberFormat="1" applyFill="1" applyBorder="1"/>
    <xf numFmtId="10" fontId="0" fillId="0" borderId="0" xfId="0" applyNumberFormat="1" applyFill="1"/>
    <xf numFmtId="0" fontId="2" fillId="0" borderId="0" xfId="0" applyFont="1" applyFill="1" applyBorder="1"/>
    <xf numFmtId="3" fontId="0" fillId="0" borderId="0" xfId="0" applyNumberFormat="1" applyFill="1" applyAlignment="1">
      <alignment horizontal="right"/>
    </xf>
    <xf numFmtId="0" fontId="0" fillId="0" borderId="1" xfId="0" applyFill="1" applyBorder="1"/>
    <xf numFmtId="0" fontId="0" fillId="0" borderId="0" xfId="0" applyFill="1" applyBorder="1"/>
    <xf numFmtId="42" fontId="0" fillId="0" borderId="2" xfId="0" applyNumberFormat="1" applyFill="1" applyBorder="1"/>
    <xf numFmtId="0" fontId="5" fillId="0" borderId="0" xfId="0" applyFont="1" applyFill="1"/>
    <xf numFmtId="0" fontId="2" fillId="0" borderId="1" xfId="0" applyFont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right"/>
    </xf>
    <xf numFmtId="164" fontId="0" fillId="0" borderId="0" xfId="0" applyNumberFormat="1" applyFill="1" applyAlignment="1">
      <alignment horizontal="center"/>
    </xf>
    <xf numFmtId="5" fontId="0" fillId="0" borderId="0" xfId="0" applyNumberFormat="1" applyFill="1"/>
    <xf numFmtId="37" fontId="0" fillId="0" borderId="0" xfId="0" applyNumberFormat="1" applyFill="1"/>
    <xf numFmtId="37" fontId="0" fillId="0" borderId="1" xfId="0" applyNumberFormat="1" applyFill="1" applyBorder="1"/>
    <xf numFmtId="10" fontId="0" fillId="0" borderId="1" xfId="0" applyNumberFormat="1" applyFill="1" applyBorder="1"/>
    <xf numFmtId="5" fontId="0" fillId="0" borderId="2" xfId="0" applyNumberFormat="1" applyFill="1" applyBorder="1"/>
    <xf numFmtId="10" fontId="0" fillId="0" borderId="2" xfId="0" applyNumberFormat="1" applyFill="1" applyBorder="1"/>
    <xf numFmtId="164" fontId="0" fillId="0" borderId="0" xfId="0" applyNumberFormat="1" applyFill="1" applyAlignment="1">
      <alignment horizontal="right"/>
    </xf>
    <xf numFmtId="165" fontId="0" fillId="0" borderId="0" xfId="0" applyNumberFormat="1" applyFill="1" applyAlignment="1">
      <alignment horizontal="right"/>
    </xf>
    <xf numFmtId="5" fontId="0" fillId="0" borderId="2" xfId="0" applyNumberFormat="1" applyFill="1" applyBorder="1" applyAlignment="1">
      <alignment horizontal="right"/>
    </xf>
    <xf numFmtId="3" fontId="0" fillId="0" borderId="0" xfId="0" applyNumberFormat="1" applyFill="1"/>
    <xf numFmtId="5" fontId="0" fillId="0" borderId="1" xfId="0" applyNumberFormat="1" applyFill="1" applyBorder="1" applyAlignment="1">
      <alignment horizontal="right"/>
    </xf>
    <xf numFmtId="5" fontId="0" fillId="0" borderId="2" xfId="0" applyNumberFormat="1" applyFill="1" applyBorder="1" applyAlignment="1"/>
    <xf numFmtId="42" fontId="0" fillId="0" borderId="0" xfId="0" applyNumberFormat="1" applyFill="1" applyAlignment="1">
      <alignment horizontal="right"/>
    </xf>
    <xf numFmtId="41" fontId="0" fillId="0" borderId="0" xfId="0" applyNumberForma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0" fontId="4" fillId="0" borderId="0" xfId="0" applyNumberFormat="1" applyFont="1" applyFill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center" vertical="center" wrapText="1"/>
    </xf>
    <xf numFmtId="41" fontId="2" fillId="2" borderId="1" xfId="0" applyNumberFormat="1" applyFont="1" applyFill="1" applyBorder="1" applyAlignment="1">
      <alignment horizontal="center" vertical="center" wrapText="1"/>
    </xf>
    <xf numFmtId="41" fontId="2" fillId="0" borderId="1" xfId="0" quotePrefix="1" applyNumberFormat="1" applyFont="1" applyFill="1" applyBorder="1" applyAlignment="1">
      <alignment horizontal="center" vertical="center" wrapText="1"/>
    </xf>
    <xf numFmtId="5" fontId="0" fillId="2" borderId="0" xfId="0" applyNumberFormat="1" applyFill="1"/>
    <xf numFmtId="37" fontId="0" fillId="2" borderId="0" xfId="0" applyNumberFormat="1" applyFill="1"/>
    <xf numFmtId="37" fontId="0" fillId="2" borderId="1" xfId="0" applyNumberFormat="1" applyFill="1" applyBorder="1"/>
    <xf numFmtId="5" fontId="0" fillId="2" borderId="2" xfId="0" applyNumberFormat="1" applyFill="1" applyBorder="1"/>
    <xf numFmtId="5" fontId="0" fillId="2" borderId="2" xfId="0" applyNumberFormat="1" applyFill="1" applyBorder="1" applyAlignment="1"/>
    <xf numFmtId="5" fontId="0" fillId="2" borderId="2" xfId="0" applyNumberFormat="1" applyFill="1" applyBorder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1" fontId="2" fillId="2" borderId="1" xfId="0" applyNumberFormat="1" applyFont="1" applyFill="1" applyBorder="1" applyAlignment="1">
      <alignment horizontal="center" wrapText="1"/>
    </xf>
    <xf numFmtId="42" fontId="0" fillId="2" borderId="0" xfId="0" applyNumberFormat="1" applyFill="1" applyAlignment="1">
      <alignment horizontal="center"/>
    </xf>
    <xf numFmtId="41" fontId="0" fillId="2" borderId="0" xfId="0" applyNumberFormat="1" applyFill="1" applyAlignment="1">
      <alignment horizontal="center"/>
    </xf>
    <xf numFmtId="3" fontId="0" fillId="2" borderId="0" xfId="0" applyNumberFormat="1" applyFill="1" applyBorder="1" applyAlignment="1">
      <alignment horizontal="right"/>
    </xf>
    <xf numFmtId="42" fontId="0" fillId="2" borderId="2" xfId="0" applyNumberForma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42" fontId="0" fillId="2" borderId="0" xfId="0" applyNumberFormat="1" applyFill="1" applyBorder="1"/>
    <xf numFmtId="41" fontId="0" fillId="2" borderId="0" xfId="0" applyNumberFormat="1" applyFill="1" applyBorder="1"/>
    <xf numFmtId="41" fontId="0" fillId="2" borderId="1" xfId="0" applyNumberFormat="1" applyFill="1" applyBorder="1"/>
    <xf numFmtId="41" fontId="0" fillId="2" borderId="0" xfId="0" applyNumberFormat="1" applyFill="1"/>
    <xf numFmtId="41" fontId="0" fillId="2" borderId="3" xfId="0" applyNumberFormat="1" applyFill="1" applyBorder="1"/>
    <xf numFmtId="42" fontId="0" fillId="2" borderId="3" xfId="0" applyNumberFormat="1" applyFill="1" applyBorder="1"/>
    <xf numFmtId="42" fontId="0" fillId="2" borderId="2" xfId="0" applyNumberFormat="1" applyFill="1" applyBorder="1"/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0" fillId="0" borderId="0" xfId="0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General Operating Fund</a:t>
            </a:r>
          </a:p>
        </c:rich>
      </c:tx>
      <c:layout>
        <c:manualLayout>
          <c:xMode val="edge"/>
          <c:yMode val="edge"/>
          <c:x val="0.21354069330545344"/>
          <c:y val="6.0100166944908433E-2"/>
        </c:manualLayout>
      </c:layout>
      <c:overlay val="1"/>
    </c:title>
    <c:plotArea>
      <c:layout>
        <c:manualLayout>
          <c:layoutTarget val="inner"/>
          <c:xMode val="edge"/>
          <c:yMode val="edge"/>
          <c:x val="5.648565907875349E-2"/>
          <c:y val="8.8321471176122449E-2"/>
          <c:w val="0.44911677532165628"/>
          <c:h val="0.65199561864788047"/>
        </c:manualLayout>
      </c:layout>
      <c:ofPieChart>
        <c:ofPieType val="bar"/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outEnd"/>
            <c:showVal val="1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'Expense by Function'!$B$80:$B$92</c:f>
              <c:strCache>
                <c:ptCount val="13"/>
                <c:pt idx="0">
                  <c:v>Function 11 - Instructional Services</c:v>
                </c:pt>
                <c:pt idx="1">
                  <c:v>Function 51 - Plant Maintenance &amp; Operations</c:v>
                </c:pt>
                <c:pt idx="2">
                  <c:v>Function 23 - School Leadership</c:v>
                </c:pt>
                <c:pt idx="3">
                  <c:v>Function 34 - Transportation Services</c:v>
                </c:pt>
                <c:pt idx="4">
                  <c:v>Function 31 - Guidance, Counseling &amp; Evaluation</c:v>
                </c:pt>
                <c:pt idx="5">
                  <c:v>Function 36 - Co-Curricular/Extra-Curricular</c:v>
                </c:pt>
                <c:pt idx="6">
                  <c:v>Function 41 - General Administration</c:v>
                </c:pt>
                <c:pt idx="7">
                  <c:v>Function 12 - Inst Resources and Media</c:v>
                </c:pt>
                <c:pt idx="8">
                  <c:v>Function 21 - Instructional Leadership</c:v>
                </c:pt>
                <c:pt idx="9">
                  <c:v>Function 53 - Data Processing Services</c:v>
                </c:pt>
                <c:pt idx="10">
                  <c:v>Function 13 - Curriculum &amp; Inst. Staff Development</c:v>
                </c:pt>
                <c:pt idx="11">
                  <c:v>Function 91 - Contracted Instructional Services Between Public Schools</c:v>
                </c:pt>
                <c:pt idx="12">
                  <c:v>All Remaining Functions</c:v>
                </c:pt>
              </c:strCache>
            </c:strRef>
          </c:cat>
          <c:val>
            <c:numRef>
              <c:f>'Expense by Function'!$C$80:$C$92</c:f>
              <c:numCache>
                <c:formatCode>0.00%</c:formatCode>
                <c:ptCount val="13"/>
                <c:pt idx="0">
                  <c:v>0.61025652767952765</c:v>
                </c:pt>
                <c:pt idx="1">
                  <c:v>9.344198168210785E-2</c:v>
                </c:pt>
                <c:pt idx="2">
                  <c:v>6.6190025031754599E-2</c:v>
                </c:pt>
                <c:pt idx="3">
                  <c:v>4.2008230333077275E-2</c:v>
                </c:pt>
                <c:pt idx="4">
                  <c:v>3.5219816442715095E-2</c:v>
                </c:pt>
                <c:pt idx="5">
                  <c:v>2.891830892477747E-2</c:v>
                </c:pt>
                <c:pt idx="6">
                  <c:v>2.1257853068502128E-2</c:v>
                </c:pt>
                <c:pt idx="7">
                  <c:v>1.7492982521332499E-2</c:v>
                </c:pt>
                <c:pt idx="8">
                  <c:v>1.6840823497129041E-2</c:v>
                </c:pt>
                <c:pt idx="9">
                  <c:v>1.5720223701150077E-2</c:v>
                </c:pt>
                <c:pt idx="10">
                  <c:v>1.430204600078349E-2</c:v>
                </c:pt>
                <c:pt idx="11">
                  <c:v>6.9303857782404251E-3</c:v>
                </c:pt>
                <c:pt idx="12">
                  <c:v>3.1420795338902401E-2</c:v>
                </c:pt>
              </c:numCache>
            </c:numRef>
          </c:val>
        </c:ser>
        <c:gapWidth val="100"/>
        <c:splitType val="pos"/>
        <c:splitPos val="9"/>
        <c:secondPieSize val="75"/>
        <c:serLines/>
      </c:ofPieChart>
    </c:plotArea>
    <c:legend>
      <c:legendPos val="r"/>
      <c:layout>
        <c:manualLayout>
          <c:xMode val="edge"/>
          <c:yMode val="edge"/>
          <c:x val="0.62036679229760239"/>
          <c:y val="4.0452764084559299E-2"/>
          <c:w val="0.32611022929817085"/>
          <c:h val="0.92380589528917012"/>
        </c:manualLayout>
      </c:layout>
    </c:legend>
    <c:plotVisOnly val="1"/>
    <c:dispBlanksAs val="zero"/>
  </c:chart>
  <c:printSettings>
    <c:headerFooter/>
    <c:pageMargins b="0.75000000000000588" l="0.70000000000000062" r="0.70000000000000062" t="0.75000000000000588" header="0.30000000000000032" footer="0.30000000000000032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85724</xdr:colOff>
      <xdr:row>26</xdr:row>
      <xdr:rowOff>85723</xdr:rowOff>
    </xdr:from>
    <xdr:to>
      <xdr:col>4</xdr:col>
      <xdr:colOff>857250</xdr:colOff>
      <xdr:row>59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3"/>
  <sheetViews>
    <sheetView showGridLines="0" tabSelected="1" zoomScaleNormal="100" workbookViewId="0">
      <selection activeCell="L27" sqref="L27"/>
    </sheetView>
  </sheetViews>
  <sheetFormatPr defaultRowHeight="12.75"/>
  <cols>
    <col min="2" max="2" width="4.7109375" customWidth="1"/>
    <col min="3" max="3" width="37.28515625" customWidth="1"/>
    <col min="4" max="4" width="14.7109375" customWidth="1"/>
    <col min="5" max="5" width="14.140625" bestFit="1" customWidth="1"/>
    <col min="6" max="6" width="13.85546875" bestFit="1" customWidth="1"/>
    <col min="7" max="7" width="12.28515625" bestFit="1" customWidth="1"/>
    <col min="8" max="8" width="20.5703125" bestFit="1" customWidth="1"/>
  </cols>
  <sheetData>
    <row r="1" spans="2:9" ht="41.25" customHeight="1">
      <c r="B1" s="63" t="s">
        <v>88</v>
      </c>
      <c r="C1" s="67"/>
      <c r="D1" s="67"/>
      <c r="E1" s="67"/>
      <c r="F1" s="68"/>
      <c r="G1" s="86"/>
      <c r="H1" s="86"/>
      <c r="I1" s="86"/>
    </row>
    <row r="2" spans="2:9">
      <c r="B2" s="9"/>
      <c r="C2" s="9"/>
      <c r="D2" s="9"/>
      <c r="E2" s="9"/>
      <c r="F2" s="9"/>
    </row>
    <row r="3" spans="2:9" ht="26.25" customHeight="1">
      <c r="B3" s="83" t="s">
        <v>28</v>
      </c>
      <c r="C3" s="83"/>
      <c r="D3" s="32" t="s">
        <v>60</v>
      </c>
      <c r="E3" s="74" t="s">
        <v>70</v>
      </c>
      <c r="F3" s="49" t="s">
        <v>71</v>
      </c>
    </row>
    <row r="4" spans="2:9">
      <c r="B4" t="s">
        <v>4</v>
      </c>
      <c r="E4" s="75"/>
      <c r="F4" s="7"/>
    </row>
    <row r="5" spans="2:9">
      <c r="C5" t="s">
        <v>5</v>
      </c>
      <c r="D5" s="20">
        <v>176465927</v>
      </c>
      <c r="E5" s="76">
        <v>70020548</v>
      </c>
      <c r="F5" s="20">
        <v>0</v>
      </c>
    </row>
    <row r="6" spans="2:9">
      <c r="C6" t="s">
        <v>6</v>
      </c>
      <c r="D6" s="8">
        <v>2052767</v>
      </c>
      <c r="E6" s="77">
        <v>817433</v>
      </c>
      <c r="F6" s="8"/>
    </row>
    <row r="7" spans="2:9">
      <c r="C7" t="s">
        <v>7</v>
      </c>
      <c r="D7" s="8">
        <v>357600</v>
      </c>
      <c r="E7" s="77">
        <v>142400</v>
      </c>
      <c r="F7" s="8"/>
    </row>
    <row r="8" spans="2:9">
      <c r="C8" t="s">
        <v>8</v>
      </c>
      <c r="D8" s="8">
        <v>1548579</v>
      </c>
      <c r="E8" s="78">
        <v>616660</v>
      </c>
      <c r="F8" s="8"/>
    </row>
    <row r="9" spans="2:9">
      <c r="C9" t="s">
        <v>9</v>
      </c>
      <c r="D9" s="19">
        <f>SUM(D5:D8)</f>
        <v>180424873</v>
      </c>
      <c r="E9" s="78">
        <f>SUM(E5:E8)</f>
        <v>71597041</v>
      </c>
      <c r="F9" s="19">
        <v>0</v>
      </c>
    </row>
    <row r="10" spans="2:9">
      <c r="D10" s="8"/>
      <c r="E10" s="79" t="s">
        <v>10</v>
      </c>
      <c r="F10" s="8"/>
    </row>
    <row r="11" spans="2:9">
      <c r="B11" t="s">
        <v>11</v>
      </c>
      <c r="D11" s="8"/>
      <c r="E11" s="79"/>
      <c r="F11" s="8"/>
    </row>
    <row r="12" spans="2:9">
      <c r="C12" s="11" t="s">
        <v>69</v>
      </c>
      <c r="D12" s="8">
        <v>440000</v>
      </c>
      <c r="E12" s="79"/>
      <c r="F12" s="8"/>
    </row>
    <row r="13" spans="2:9">
      <c r="C13" s="11" t="s">
        <v>12</v>
      </c>
      <c r="D13" s="8">
        <v>75000</v>
      </c>
      <c r="E13" s="79"/>
      <c r="F13" s="8"/>
    </row>
    <row r="14" spans="2:9">
      <c r="C14" t="s">
        <v>13</v>
      </c>
      <c r="D14" s="8">
        <v>200000</v>
      </c>
      <c r="E14" s="79"/>
      <c r="F14" s="8"/>
    </row>
    <row r="15" spans="2:9">
      <c r="C15" t="s">
        <v>14</v>
      </c>
      <c r="D15" s="8">
        <v>60000</v>
      </c>
      <c r="E15" s="79"/>
      <c r="F15" s="8"/>
    </row>
    <row r="16" spans="2:9">
      <c r="C16" t="s">
        <v>9</v>
      </c>
      <c r="D16" s="19">
        <f>SUM(D12:D15)</f>
        <v>775000</v>
      </c>
      <c r="E16" s="80">
        <v>0</v>
      </c>
      <c r="F16" s="19">
        <v>0</v>
      </c>
    </row>
    <row r="17" spans="2:8">
      <c r="D17" s="8"/>
      <c r="E17" s="79"/>
      <c r="F17" s="8"/>
    </row>
    <row r="18" spans="2:8">
      <c r="B18" t="s">
        <v>15</v>
      </c>
      <c r="D18" s="8"/>
      <c r="E18" s="79"/>
      <c r="F18" s="8"/>
    </row>
    <row r="19" spans="2:8">
      <c r="C19" t="s">
        <v>16</v>
      </c>
      <c r="D19" s="8">
        <v>200000</v>
      </c>
      <c r="E19" s="79">
        <v>65000</v>
      </c>
      <c r="F19" s="8"/>
    </row>
    <row r="20" spans="2:8">
      <c r="C20" t="s">
        <v>17</v>
      </c>
      <c r="D20" s="8">
        <v>350000</v>
      </c>
      <c r="E20" s="79"/>
      <c r="F20" s="8"/>
    </row>
    <row r="21" spans="2:8">
      <c r="C21" t="s">
        <v>18</v>
      </c>
      <c r="D21" s="8">
        <v>400000</v>
      </c>
      <c r="E21" s="79"/>
      <c r="F21" s="8"/>
    </row>
    <row r="22" spans="2:8">
      <c r="C22" t="s">
        <v>19</v>
      </c>
      <c r="D22" s="8">
        <v>126000</v>
      </c>
      <c r="E22" s="79"/>
      <c r="F22" s="8"/>
    </row>
    <row r="23" spans="2:8">
      <c r="C23" t="s">
        <v>20</v>
      </c>
      <c r="D23" s="8">
        <v>570000</v>
      </c>
      <c r="E23" s="79"/>
      <c r="F23" s="8"/>
    </row>
    <row r="24" spans="2:8">
      <c r="C24" s="11" t="s">
        <v>29</v>
      </c>
      <c r="D24" s="8">
        <v>0</v>
      </c>
      <c r="E24" s="79"/>
      <c r="F24" s="8">
        <v>5869686</v>
      </c>
    </row>
    <row r="25" spans="2:8">
      <c r="C25" t="s">
        <v>21</v>
      </c>
      <c r="D25" s="8">
        <v>250000</v>
      </c>
      <c r="E25" s="79"/>
      <c r="F25" s="8"/>
    </row>
    <row r="26" spans="2:8">
      <c r="C26" t="s">
        <v>27</v>
      </c>
      <c r="D26" s="8">
        <v>40000</v>
      </c>
      <c r="E26" s="79"/>
      <c r="F26" s="8"/>
    </row>
    <row r="27" spans="2:8">
      <c r="C27" t="s">
        <v>9</v>
      </c>
      <c r="D27" s="19">
        <f>SUM(D19:D26)</f>
        <v>1936000</v>
      </c>
      <c r="E27" s="80">
        <f t="shared" ref="E27:F27" si="0">SUM(E19:E26)</f>
        <v>65000</v>
      </c>
      <c r="F27" s="19">
        <f t="shared" si="0"/>
        <v>5869686</v>
      </c>
      <c r="G27" s="5"/>
    </row>
    <row r="28" spans="2:8">
      <c r="D28" s="8"/>
      <c r="E28" s="79"/>
      <c r="F28" s="8"/>
    </row>
    <row r="29" spans="2:8">
      <c r="B29" t="s">
        <v>22</v>
      </c>
      <c r="D29" s="8"/>
      <c r="E29" s="79"/>
      <c r="F29" s="8"/>
    </row>
    <row r="30" spans="2:8">
      <c r="C30" t="s">
        <v>23</v>
      </c>
      <c r="D30" s="8">
        <f>22916311+9264188</f>
        <v>32180499</v>
      </c>
      <c r="E30" s="79"/>
      <c r="F30" s="8"/>
      <c r="G30" s="5"/>
      <c r="H30" s="22"/>
    </row>
    <row r="31" spans="2:8">
      <c r="C31" t="s">
        <v>24</v>
      </c>
      <c r="D31" s="8">
        <v>13000000</v>
      </c>
      <c r="E31" s="79"/>
      <c r="F31" s="8"/>
      <c r="G31" s="5"/>
      <c r="H31" s="22"/>
    </row>
    <row r="32" spans="2:8">
      <c r="C32" s="11" t="s">
        <v>73</v>
      </c>
      <c r="D32" s="8"/>
      <c r="E32" s="79">
        <v>652567</v>
      </c>
      <c r="F32" s="8"/>
    </row>
    <row r="33" spans="2:8">
      <c r="C33" t="s">
        <v>30</v>
      </c>
      <c r="D33" s="8"/>
      <c r="E33" s="79"/>
      <c r="F33" s="8">
        <v>47545</v>
      </c>
      <c r="H33" s="23"/>
    </row>
    <row r="34" spans="2:8">
      <c r="C34" t="s">
        <v>9</v>
      </c>
      <c r="D34" s="19">
        <f>SUM(D30:D33)</f>
        <v>45180499</v>
      </c>
      <c r="E34" s="80">
        <f>SUM(E30:E33)</f>
        <v>652567</v>
      </c>
      <c r="F34" s="19">
        <f>SUM(F30:F33)</f>
        <v>47545</v>
      </c>
    </row>
    <row r="35" spans="2:8">
      <c r="D35" s="8"/>
      <c r="E35" s="79"/>
      <c r="F35" s="8"/>
    </row>
    <row r="36" spans="2:8">
      <c r="B36" t="s">
        <v>25</v>
      </c>
      <c r="D36" s="8"/>
      <c r="E36" s="79"/>
      <c r="F36" s="8"/>
    </row>
    <row r="37" spans="2:8">
      <c r="C37" t="s">
        <v>40</v>
      </c>
      <c r="D37" s="8">
        <f>125000</f>
        <v>125000</v>
      </c>
      <c r="E37" s="79"/>
      <c r="F37" s="8"/>
    </row>
    <row r="38" spans="2:8">
      <c r="C38" t="s">
        <v>26</v>
      </c>
      <c r="D38" s="8">
        <v>2800000</v>
      </c>
      <c r="E38" s="79"/>
      <c r="F38" s="8"/>
    </row>
    <row r="39" spans="2:8">
      <c r="C39" t="s">
        <v>31</v>
      </c>
      <c r="D39" s="8"/>
      <c r="E39" s="79"/>
      <c r="F39" s="8">
        <v>1476488</v>
      </c>
    </row>
    <row r="40" spans="2:8">
      <c r="C40" t="s">
        <v>32</v>
      </c>
      <c r="D40" s="8"/>
      <c r="E40" s="79"/>
      <c r="F40" s="8">
        <v>4105731</v>
      </c>
    </row>
    <row r="41" spans="2:8">
      <c r="C41" t="s">
        <v>33</v>
      </c>
      <c r="D41" s="8"/>
      <c r="E41" s="79"/>
      <c r="F41" s="8">
        <v>728799</v>
      </c>
    </row>
    <row r="42" spans="2:8">
      <c r="C42" t="s">
        <v>9</v>
      </c>
      <c r="D42" s="19">
        <f>SUM(D37:D41)</f>
        <v>2925000</v>
      </c>
      <c r="E42" s="80">
        <f t="shared" ref="E42:F42" si="1">SUM(E37:E41)</f>
        <v>0</v>
      </c>
      <c r="F42" s="19">
        <f t="shared" si="1"/>
        <v>6311018</v>
      </c>
      <c r="G42" s="5"/>
    </row>
    <row r="43" spans="2:8">
      <c r="D43" s="8"/>
      <c r="E43" s="79"/>
      <c r="F43" s="8"/>
    </row>
    <row r="44" spans="2:8">
      <c r="D44" s="8"/>
      <c r="E44" s="79"/>
      <c r="F44" s="8"/>
      <c r="H44" s="6"/>
    </row>
    <row r="45" spans="2:8">
      <c r="B45" t="s">
        <v>34</v>
      </c>
      <c r="D45" s="21">
        <f>SUM(D9,D16,D27,D34,D42)</f>
        <v>231241372</v>
      </c>
      <c r="E45" s="81">
        <f>SUM(E9,E16,E27,E34,E42)</f>
        <v>72314608</v>
      </c>
      <c r="F45" s="21">
        <f>SUM(F9,F16,F27,F34,F42)</f>
        <v>12228249</v>
      </c>
      <c r="H45" s="6"/>
    </row>
    <row r="46" spans="2:8">
      <c r="D46" s="8"/>
      <c r="E46" s="79"/>
      <c r="F46" s="8"/>
    </row>
    <row r="47" spans="2:8">
      <c r="B47" t="s">
        <v>35</v>
      </c>
      <c r="D47" s="8">
        <v>245266866</v>
      </c>
      <c r="E47" s="79">
        <v>72314608</v>
      </c>
      <c r="F47" s="8">
        <v>11883862</v>
      </c>
    </row>
    <row r="48" spans="2:8">
      <c r="B48" t="s">
        <v>36</v>
      </c>
      <c r="D48" s="24">
        <v>-4872718</v>
      </c>
      <c r="E48" s="78">
        <v>0</v>
      </c>
      <c r="F48" s="24">
        <v>0</v>
      </c>
    </row>
    <row r="49" spans="2:6">
      <c r="B49" t="s">
        <v>37</v>
      </c>
      <c r="D49" s="19">
        <f>D47+D48</f>
        <v>240394148</v>
      </c>
      <c r="E49" s="80">
        <f>E47+E48</f>
        <v>72314608</v>
      </c>
      <c r="F49" s="19">
        <f>F47+F48</f>
        <v>11883862</v>
      </c>
    </row>
    <row r="50" spans="2:6">
      <c r="D50" s="8"/>
      <c r="E50" s="79"/>
      <c r="F50" s="8"/>
    </row>
    <row r="51" spans="2:6">
      <c r="B51" t="s">
        <v>59</v>
      </c>
      <c r="D51" s="8">
        <f>D45-D49</f>
        <v>-9152776</v>
      </c>
      <c r="E51" s="79">
        <f>E45-E49</f>
        <v>0</v>
      </c>
      <c r="F51" s="8">
        <f>F45-F49</f>
        <v>344387</v>
      </c>
    </row>
    <row r="52" spans="2:6">
      <c r="D52" s="8"/>
      <c r="E52" s="79"/>
      <c r="F52" s="8"/>
    </row>
    <row r="53" spans="2:6">
      <c r="B53" t="s">
        <v>38</v>
      </c>
      <c r="D53" s="8">
        <v>105340032</v>
      </c>
      <c r="E53" s="79">
        <v>29812144</v>
      </c>
      <c r="F53" s="8">
        <v>4700311</v>
      </c>
    </row>
    <row r="54" spans="2:6" ht="13.5" thickBot="1">
      <c r="B54" t="s">
        <v>39</v>
      </c>
      <c r="D54" s="30">
        <f>D51+D53-1</f>
        <v>96187255</v>
      </c>
      <c r="E54" s="82">
        <f>E51+E53</f>
        <v>29812144</v>
      </c>
      <c r="F54" s="30">
        <f>F51+F53</f>
        <v>5044698</v>
      </c>
    </row>
    <row r="55" spans="2:6" ht="13.5" thickTop="1">
      <c r="D55" s="5"/>
      <c r="E55" s="5"/>
      <c r="F55" s="5"/>
    </row>
    <row r="56" spans="2:6" s="7" customFormat="1">
      <c r="B56" s="31" t="s">
        <v>74</v>
      </c>
      <c r="D56" s="8"/>
      <c r="E56" s="8"/>
      <c r="F56" s="8"/>
    </row>
    <row r="57" spans="2:6">
      <c r="D57" s="5"/>
      <c r="E57" s="5"/>
      <c r="F57" s="5"/>
    </row>
    <row r="58" spans="2:6">
      <c r="D58" s="5"/>
      <c r="E58" s="5"/>
      <c r="F58" s="5"/>
    </row>
    <row r="59" spans="2:6">
      <c r="D59" s="5"/>
      <c r="E59" s="5"/>
      <c r="F59" s="5"/>
    </row>
    <row r="60" spans="2:6">
      <c r="D60" s="5"/>
      <c r="E60" s="5"/>
      <c r="F60" s="5"/>
    </row>
    <row r="61" spans="2:6">
      <c r="D61" s="5"/>
      <c r="E61" s="5"/>
      <c r="F61" s="5"/>
    </row>
    <row r="63" spans="2:6">
      <c r="D63" s="5"/>
    </row>
  </sheetData>
  <mergeCells count="2">
    <mergeCell ref="B1:F1"/>
    <mergeCell ref="B3:C3"/>
  </mergeCells>
  <phoneticPr fontId="3" type="noConversion"/>
  <printOptions horizontalCentered="1"/>
  <pageMargins left="0.25" right="0.25" top="0.5" bottom="0.5" header="0" footer="0"/>
  <pageSetup scale="97" orientation="portrait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15"/>
  <sheetViews>
    <sheetView tabSelected="1" zoomScaleNormal="100" workbookViewId="0">
      <selection activeCell="L27" sqref="L27"/>
    </sheetView>
  </sheetViews>
  <sheetFormatPr defaultRowHeight="12.75"/>
  <cols>
    <col min="1" max="1" width="9.42578125" customWidth="1"/>
    <col min="2" max="2" width="62" bestFit="1" customWidth="1"/>
    <col min="3" max="3" width="15.140625" style="1" bestFit="1" customWidth="1"/>
    <col min="4" max="4" width="15.28515625" style="1" customWidth="1"/>
    <col min="5" max="5" width="14" style="1" bestFit="1" customWidth="1"/>
    <col min="7" max="7" width="12.5703125" customWidth="1"/>
    <col min="8" max="8" width="27.42578125" bestFit="1" customWidth="1"/>
    <col min="9" max="9" width="42.5703125" bestFit="1" customWidth="1"/>
    <col min="10" max="10" width="12.140625" bestFit="1" customWidth="1"/>
    <col min="13" max="13" width="10.28515625" bestFit="1" customWidth="1"/>
  </cols>
  <sheetData>
    <row r="1" spans="2:9" ht="41.25" customHeight="1">
      <c r="B1" s="63" t="s">
        <v>87</v>
      </c>
      <c r="C1" s="64"/>
      <c r="D1" s="64"/>
      <c r="E1" s="65"/>
      <c r="F1" s="66"/>
      <c r="G1" s="66"/>
      <c r="H1" s="66"/>
      <c r="I1" s="86"/>
    </row>
    <row r="2" spans="2:9">
      <c r="B2" s="9"/>
      <c r="C2" s="9"/>
      <c r="D2" s="9"/>
      <c r="E2" s="9"/>
      <c r="F2" s="9"/>
    </row>
    <row r="3" spans="2:9" ht="30" customHeight="1">
      <c r="B3" s="84" t="s">
        <v>3</v>
      </c>
      <c r="C3" s="12" t="s">
        <v>60</v>
      </c>
      <c r="D3" s="69" t="s">
        <v>61</v>
      </c>
      <c r="E3" s="12" t="s">
        <v>62</v>
      </c>
    </row>
    <row r="4" spans="2:9" ht="12.75" customHeight="1">
      <c r="B4" s="7" t="s">
        <v>41</v>
      </c>
      <c r="C4" s="33">
        <v>149675706</v>
      </c>
      <c r="D4" s="70">
        <v>0</v>
      </c>
      <c r="E4" s="47">
        <v>0</v>
      </c>
    </row>
    <row r="5" spans="2:9" ht="12.75" customHeight="1">
      <c r="B5" s="7" t="s">
        <v>42</v>
      </c>
      <c r="C5" s="14">
        <v>4290449</v>
      </c>
      <c r="D5" s="71">
        <v>0</v>
      </c>
      <c r="E5" s="48">
        <v>0</v>
      </c>
    </row>
    <row r="6" spans="2:9" ht="12.75" customHeight="1">
      <c r="B6" s="7" t="s">
        <v>43</v>
      </c>
      <c r="C6" s="14">
        <v>3507818</v>
      </c>
      <c r="D6" s="71">
        <v>0</v>
      </c>
      <c r="E6" s="48">
        <v>0</v>
      </c>
    </row>
    <row r="7" spans="2:9" ht="12.75" customHeight="1">
      <c r="B7" s="7" t="s">
        <v>44</v>
      </c>
      <c r="C7" s="14">
        <v>4130496</v>
      </c>
      <c r="D7" s="71">
        <v>0</v>
      </c>
      <c r="E7" s="48">
        <v>0</v>
      </c>
    </row>
    <row r="8" spans="2:9" ht="12.75" customHeight="1">
      <c r="B8" s="7" t="s">
        <v>45</v>
      </c>
      <c r="C8" s="14">
        <v>16234220</v>
      </c>
      <c r="D8" s="71">
        <v>0</v>
      </c>
      <c r="E8" s="48">
        <v>0</v>
      </c>
    </row>
    <row r="9" spans="2:9" ht="12.75" customHeight="1">
      <c r="B9" s="7" t="s">
        <v>46</v>
      </c>
      <c r="C9" s="14">
        <v>8638254</v>
      </c>
      <c r="D9" s="71">
        <v>0</v>
      </c>
      <c r="E9" s="48">
        <v>0</v>
      </c>
    </row>
    <row r="10" spans="2:9" ht="12.75" customHeight="1">
      <c r="B10" s="7" t="s">
        <v>47</v>
      </c>
      <c r="C10" s="14">
        <v>431118</v>
      </c>
      <c r="D10" s="71">
        <v>0</v>
      </c>
      <c r="E10" s="48">
        <v>0</v>
      </c>
    </row>
    <row r="11" spans="2:9" ht="12.75" customHeight="1">
      <c r="B11" s="7" t="s">
        <v>48</v>
      </c>
      <c r="C11" s="14">
        <v>2895162</v>
      </c>
      <c r="D11" s="71">
        <v>0</v>
      </c>
      <c r="E11" s="48">
        <v>0</v>
      </c>
    </row>
    <row r="12" spans="2:9" ht="12.75" customHeight="1">
      <c r="B12" s="7" t="s">
        <v>49</v>
      </c>
      <c r="C12" s="14">
        <v>10303227</v>
      </c>
      <c r="D12" s="71">
        <v>0</v>
      </c>
      <c r="E12" s="48">
        <v>0</v>
      </c>
    </row>
    <row r="13" spans="2:9" ht="12.75" customHeight="1">
      <c r="B13" s="7" t="s">
        <v>2</v>
      </c>
      <c r="C13" s="15">
        <v>0</v>
      </c>
      <c r="D13" s="71">
        <v>0</v>
      </c>
      <c r="E13" s="27">
        <v>11569262</v>
      </c>
    </row>
    <row r="14" spans="2:9" ht="12.75" customHeight="1">
      <c r="B14" s="7" t="s">
        <v>50</v>
      </c>
      <c r="C14" s="14">
        <v>7092703</v>
      </c>
      <c r="D14" s="71">
        <v>0</v>
      </c>
      <c r="E14" s="48">
        <v>0</v>
      </c>
    </row>
    <row r="15" spans="2:9" ht="12.75" customHeight="1">
      <c r="B15" s="7" t="s">
        <v>51</v>
      </c>
      <c r="C15" s="14">
        <v>5213847</v>
      </c>
      <c r="D15" s="71">
        <v>0</v>
      </c>
      <c r="E15" s="48">
        <v>0</v>
      </c>
    </row>
    <row r="16" spans="2:9" ht="12.75" customHeight="1">
      <c r="B16" s="7" t="s">
        <v>52</v>
      </c>
      <c r="C16" s="14">
        <v>22918222</v>
      </c>
      <c r="D16" s="71">
        <v>0</v>
      </c>
      <c r="E16" s="27">
        <v>314600</v>
      </c>
    </row>
    <row r="17" spans="2:5" ht="12.75" customHeight="1">
      <c r="B17" s="7" t="s">
        <v>53</v>
      </c>
      <c r="C17" s="14">
        <v>2301020</v>
      </c>
      <c r="D17" s="71">
        <v>0</v>
      </c>
      <c r="E17" s="48">
        <v>0</v>
      </c>
    </row>
    <row r="18" spans="2:5" ht="12.75" customHeight="1">
      <c r="B18" s="7" t="s">
        <v>54</v>
      </c>
      <c r="C18" s="14">
        <v>3855650</v>
      </c>
      <c r="D18" s="71">
        <v>0</v>
      </c>
      <c r="E18" s="48">
        <v>0</v>
      </c>
    </row>
    <row r="19" spans="2:5" ht="12.75" customHeight="1">
      <c r="B19" s="7" t="s">
        <v>55</v>
      </c>
      <c r="C19" s="14">
        <v>234041</v>
      </c>
      <c r="D19" s="71">
        <v>0</v>
      </c>
      <c r="E19" s="48">
        <v>0</v>
      </c>
    </row>
    <row r="20" spans="2:5" ht="12.75" customHeight="1">
      <c r="B20" s="7" t="s">
        <v>56</v>
      </c>
      <c r="C20" s="14">
        <v>0</v>
      </c>
      <c r="D20" s="72">
        <v>72314608</v>
      </c>
      <c r="E20" s="48">
        <v>0</v>
      </c>
    </row>
    <row r="21" spans="2:5" ht="12.75" customHeight="1">
      <c r="B21" s="7" t="s">
        <v>57</v>
      </c>
      <c r="C21" s="14">
        <v>0</v>
      </c>
      <c r="D21" s="71">
        <v>0</v>
      </c>
      <c r="E21" s="48">
        <v>0</v>
      </c>
    </row>
    <row r="22" spans="2:5" ht="12.75" customHeight="1">
      <c r="B22" s="7" t="s">
        <v>72</v>
      </c>
      <c r="C22" s="14">
        <v>1699794</v>
      </c>
      <c r="D22" s="71"/>
      <c r="E22" s="48"/>
    </row>
    <row r="23" spans="2:5" ht="12.75" customHeight="1">
      <c r="B23" t="s">
        <v>0</v>
      </c>
      <c r="C23" s="14">
        <v>150000</v>
      </c>
      <c r="D23" s="71">
        <v>0</v>
      </c>
      <c r="E23" s="48">
        <v>0</v>
      </c>
    </row>
    <row r="24" spans="2:5" ht="12.75" customHeight="1">
      <c r="B24" t="s">
        <v>1</v>
      </c>
      <c r="C24" s="14">
        <v>1695139</v>
      </c>
      <c r="D24" s="71">
        <v>0</v>
      </c>
      <c r="E24" s="48">
        <v>0</v>
      </c>
    </row>
    <row r="25" spans="2:5" ht="12.75" customHeight="1" thickBot="1">
      <c r="B25" s="2" t="s">
        <v>58</v>
      </c>
      <c r="C25" s="17">
        <f t="shared" ref="C25:D25" si="0">SUM(C4:C24)</f>
        <v>245266866</v>
      </c>
      <c r="D25" s="73">
        <f t="shared" si="0"/>
        <v>72314608</v>
      </c>
      <c r="E25" s="17">
        <f>SUM(E4:E24)</f>
        <v>11883862</v>
      </c>
    </row>
    <row r="26" spans="2:5" ht="13.5" thickTop="1"/>
    <row r="44" spans="4:4">
      <c r="D44" s="13"/>
    </row>
    <row r="45" spans="4:4">
      <c r="D45" s="10"/>
    </row>
    <row r="79" spans="2:7">
      <c r="B79" s="12" t="s">
        <v>3</v>
      </c>
      <c r="C79" s="12" t="s">
        <v>63</v>
      </c>
    </row>
    <row r="80" spans="2:7">
      <c r="B80" t="s">
        <v>41</v>
      </c>
      <c r="C80" s="50">
        <f>C4/$C$25</f>
        <v>0.61025652767952765</v>
      </c>
      <c r="D80" s="10"/>
      <c r="E80"/>
      <c r="F80" s="14"/>
      <c r="G80" s="10"/>
    </row>
    <row r="81" spans="2:7">
      <c r="B81" t="s">
        <v>52</v>
      </c>
      <c r="C81" s="50">
        <f>C16/$C$25</f>
        <v>9.344198168210785E-2</v>
      </c>
      <c r="D81" s="10"/>
      <c r="E81"/>
      <c r="F81" s="14"/>
      <c r="G81" s="10"/>
    </row>
    <row r="82" spans="2:7">
      <c r="B82" t="s">
        <v>45</v>
      </c>
      <c r="C82" s="50">
        <f>C8/$C$25</f>
        <v>6.6190025031754599E-2</v>
      </c>
      <c r="D82" s="10"/>
      <c r="E82"/>
      <c r="F82" s="14"/>
      <c r="G82" s="10"/>
    </row>
    <row r="83" spans="2:7">
      <c r="B83" t="s">
        <v>49</v>
      </c>
      <c r="C83" s="50">
        <f>C12/$C$25</f>
        <v>4.2008230333077275E-2</v>
      </c>
      <c r="D83" s="10"/>
      <c r="E83"/>
      <c r="F83" s="14"/>
      <c r="G83" s="10"/>
    </row>
    <row r="84" spans="2:7">
      <c r="B84" t="s">
        <v>46</v>
      </c>
      <c r="C84" s="25">
        <f>C9/C25</f>
        <v>3.5219816442715095E-2</v>
      </c>
      <c r="D84" s="10"/>
      <c r="E84"/>
      <c r="F84" s="14"/>
      <c r="G84" s="10"/>
    </row>
    <row r="85" spans="2:7">
      <c r="B85" t="s">
        <v>50</v>
      </c>
      <c r="C85" s="25">
        <f>C14/C25</f>
        <v>2.891830892477747E-2</v>
      </c>
      <c r="E85"/>
      <c r="F85" s="14"/>
      <c r="G85" s="10"/>
    </row>
    <row r="86" spans="2:7">
      <c r="B86" t="s">
        <v>51</v>
      </c>
      <c r="C86" s="25">
        <f>C15/C25</f>
        <v>2.1257853068502128E-2</v>
      </c>
      <c r="E86"/>
      <c r="F86" s="14"/>
      <c r="G86" s="10"/>
    </row>
    <row r="87" spans="2:7">
      <c r="B87" t="s">
        <v>42</v>
      </c>
      <c r="C87" s="25">
        <f>C5/C25</f>
        <v>1.7492982521332499E-2</v>
      </c>
      <c r="E87"/>
      <c r="F87" s="14"/>
      <c r="G87" s="10"/>
    </row>
    <row r="88" spans="2:7">
      <c r="B88" s="7" t="s">
        <v>44</v>
      </c>
      <c r="C88" s="25">
        <f>C7/C25</f>
        <v>1.6840823497129041E-2</v>
      </c>
      <c r="E88"/>
      <c r="F88" s="14"/>
      <c r="G88" s="10"/>
    </row>
    <row r="89" spans="2:7">
      <c r="B89" t="s">
        <v>54</v>
      </c>
      <c r="C89" s="25">
        <f>C18/C25</f>
        <v>1.5720223701150077E-2</v>
      </c>
      <c r="E89"/>
      <c r="F89" s="14"/>
      <c r="G89" s="10"/>
    </row>
    <row r="90" spans="2:7">
      <c r="B90" s="7" t="s">
        <v>43</v>
      </c>
      <c r="C90" s="25">
        <f>C6/C25</f>
        <v>1.430204600078349E-2</v>
      </c>
      <c r="D90" s="10"/>
      <c r="E90"/>
      <c r="F90" s="14"/>
      <c r="G90" s="10"/>
    </row>
    <row r="91" spans="2:7">
      <c r="B91" t="s">
        <v>72</v>
      </c>
      <c r="C91" s="25">
        <f>C22/C25</f>
        <v>6.9303857782404251E-3</v>
      </c>
      <c r="D91" s="10"/>
      <c r="E91"/>
      <c r="F91" s="14"/>
      <c r="G91" s="10"/>
    </row>
    <row r="92" spans="2:7">
      <c r="B92" s="11" t="s">
        <v>64</v>
      </c>
      <c r="C92" s="25">
        <f>SUM(C10,C11,C17,C19,C23,C24)/C25</f>
        <v>3.1420795338902401E-2</v>
      </c>
      <c r="D92" s="25"/>
      <c r="E92" s="11"/>
    </row>
    <row r="93" spans="2:7">
      <c r="B93" s="2" t="s">
        <v>58</v>
      </c>
      <c r="C93" s="25">
        <f>SUM(C80:C92)</f>
        <v>1</v>
      </c>
      <c r="D93" s="25"/>
      <c r="G93" s="10"/>
    </row>
    <row r="94" spans="2:7">
      <c r="G94" s="10"/>
    </row>
    <row r="95" spans="2:7">
      <c r="G95" s="10"/>
    </row>
    <row r="96" spans="2:7">
      <c r="G96" s="10"/>
    </row>
    <row r="97" spans="3:7">
      <c r="C97" s="10"/>
      <c r="G97" s="10"/>
    </row>
    <row r="98" spans="3:7">
      <c r="G98" s="10"/>
    </row>
    <row r="99" spans="3:7">
      <c r="G99" s="10"/>
    </row>
    <row r="100" spans="3:7">
      <c r="F100" s="10"/>
      <c r="G100" s="10"/>
    </row>
    <row r="101" spans="3:7">
      <c r="E101"/>
      <c r="F101" s="14"/>
      <c r="G101" s="10"/>
    </row>
    <row r="104" spans="3:7">
      <c r="E104"/>
      <c r="G104" s="10"/>
    </row>
    <row r="108" spans="3:7">
      <c r="E108"/>
      <c r="F108" s="14"/>
      <c r="G108" s="10"/>
    </row>
    <row r="110" spans="3:7">
      <c r="E110"/>
      <c r="F110" s="14"/>
      <c r="G110" s="10"/>
    </row>
    <row r="111" spans="3:7">
      <c r="E111"/>
      <c r="F111" s="14"/>
      <c r="G111" s="10"/>
    </row>
    <row r="112" spans="3:7">
      <c r="E112"/>
      <c r="F112" s="14"/>
      <c r="G112" s="10"/>
    </row>
    <row r="113" spans="5:7">
      <c r="E113"/>
      <c r="F113" s="14"/>
      <c r="G113" s="10"/>
    </row>
    <row r="114" spans="5:7">
      <c r="E114"/>
      <c r="F114" s="14"/>
      <c r="G114" s="10"/>
    </row>
    <row r="115" spans="5:7">
      <c r="E115"/>
      <c r="F115" s="14"/>
      <c r="G115" s="10"/>
    </row>
  </sheetData>
  <mergeCells count="1">
    <mergeCell ref="B1:E1"/>
  </mergeCells>
  <phoneticPr fontId="3" type="noConversion"/>
  <printOptions horizontalCentered="1"/>
  <pageMargins left="0.25" right="0.25" top="0.5" bottom="0.5" header="0" footer="0"/>
  <pageSetup scale="91" orientation="portrait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46"/>
  <sheetViews>
    <sheetView tabSelected="1" workbookViewId="0">
      <selection activeCell="L27" sqref="L27"/>
    </sheetView>
  </sheetViews>
  <sheetFormatPr defaultRowHeight="12.75"/>
  <cols>
    <col min="2" max="2" width="42.7109375" customWidth="1"/>
    <col min="3" max="3" width="13" customWidth="1"/>
    <col min="4" max="4" width="10.28515625" customWidth="1"/>
    <col min="5" max="5" width="13" customWidth="1"/>
    <col min="6" max="6" width="10.28515625" customWidth="1"/>
    <col min="7" max="7" width="12.5703125" customWidth="1"/>
    <col min="8" max="9" width="10.28515625" customWidth="1"/>
  </cols>
  <sheetData>
    <row r="1" spans="2:9" ht="41.25" customHeight="1">
      <c r="B1" s="63" t="s">
        <v>85</v>
      </c>
      <c r="C1" s="64"/>
      <c r="D1" s="64"/>
      <c r="E1" s="64"/>
      <c r="F1" s="64"/>
      <c r="G1" s="64"/>
      <c r="H1" s="64"/>
      <c r="I1" s="65"/>
    </row>
    <row r="2" spans="2:9">
      <c r="C2" s="1"/>
      <c r="D2" s="1"/>
      <c r="E2" s="1"/>
      <c r="F2" s="1"/>
      <c r="G2" s="1"/>
      <c r="H2" s="1"/>
    </row>
    <row r="3" spans="2:9" ht="25.5">
      <c r="B3" s="85" t="s">
        <v>3</v>
      </c>
      <c r="C3" s="54" t="s">
        <v>78</v>
      </c>
      <c r="D3" s="55" t="s">
        <v>79</v>
      </c>
      <c r="E3" s="54" t="s">
        <v>80</v>
      </c>
      <c r="F3" s="55" t="s">
        <v>81</v>
      </c>
      <c r="G3" s="56" t="s">
        <v>82</v>
      </c>
      <c r="H3" s="56" t="s">
        <v>83</v>
      </c>
      <c r="I3" s="56" t="s">
        <v>84</v>
      </c>
    </row>
    <row r="4" spans="2:9">
      <c r="B4" t="s">
        <v>41</v>
      </c>
      <c r="C4" s="14">
        <v>149675706</v>
      </c>
      <c r="D4" s="57">
        <f t="shared" ref="D4:D23" si="0">ROUND(C4/$C$46,0)</f>
        <v>6128</v>
      </c>
      <c r="E4" s="14">
        <v>140439720</v>
      </c>
      <c r="F4" s="57">
        <f t="shared" ref="F4:F23" si="1">ROUND(E4/$E$46,0)</f>
        <v>5771</v>
      </c>
      <c r="G4" s="35">
        <f t="shared" ref="G4:G23" si="2">C4-E4</f>
        <v>9235986</v>
      </c>
      <c r="H4" s="35">
        <f t="shared" ref="H4:H23" si="3">ROUND(D4-F4,0)</f>
        <v>357</v>
      </c>
      <c r="I4" s="25">
        <f t="shared" ref="I4:I24" si="4">IF(ISERROR((D4-F4)/F4),0,(D4-F4)/F4)</f>
        <v>6.1861029284352796E-2</v>
      </c>
    </row>
    <row r="5" spans="2:9">
      <c r="B5" t="s">
        <v>42</v>
      </c>
      <c r="C5" s="14">
        <v>4290449</v>
      </c>
      <c r="D5" s="58">
        <f t="shared" si="0"/>
        <v>176</v>
      </c>
      <c r="E5" s="14">
        <v>4081983</v>
      </c>
      <c r="F5" s="58">
        <f t="shared" si="1"/>
        <v>168</v>
      </c>
      <c r="G5" s="36">
        <f t="shared" si="2"/>
        <v>208466</v>
      </c>
      <c r="H5" s="36">
        <f t="shared" si="3"/>
        <v>8</v>
      </c>
      <c r="I5" s="25">
        <f t="shared" si="4"/>
        <v>4.7619047619047616E-2</v>
      </c>
    </row>
    <row r="6" spans="2:9">
      <c r="B6" s="11" t="s">
        <v>75</v>
      </c>
      <c r="C6" s="14">
        <v>3507818</v>
      </c>
      <c r="D6" s="58">
        <f t="shared" si="0"/>
        <v>144</v>
      </c>
      <c r="E6" s="14">
        <v>3453034</v>
      </c>
      <c r="F6" s="58">
        <f t="shared" si="1"/>
        <v>142</v>
      </c>
      <c r="G6" s="36">
        <f t="shared" si="2"/>
        <v>54784</v>
      </c>
      <c r="H6" s="36">
        <f t="shared" si="3"/>
        <v>2</v>
      </c>
      <c r="I6" s="25">
        <f t="shared" si="4"/>
        <v>1.4084507042253521E-2</v>
      </c>
    </row>
    <row r="7" spans="2:9">
      <c r="B7" t="s">
        <v>44</v>
      </c>
      <c r="C7" s="14">
        <v>4130496</v>
      </c>
      <c r="D7" s="58">
        <f t="shared" si="0"/>
        <v>169</v>
      </c>
      <c r="E7" s="14">
        <v>3995647</v>
      </c>
      <c r="F7" s="58">
        <f t="shared" si="1"/>
        <v>164</v>
      </c>
      <c r="G7" s="36">
        <f t="shared" si="2"/>
        <v>134849</v>
      </c>
      <c r="H7" s="36">
        <f t="shared" si="3"/>
        <v>5</v>
      </c>
      <c r="I7" s="25">
        <f t="shared" si="4"/>
        <v>3.048780487804878E-2</v>
      </c>
    </row>
    <row r="8" spans="2:9">
      <c r="B8" t="s">
        <v>45</v>
      </c>
      <c r="C8" s="14">
        <v>16234220</v>
      </c>
      <c r="D8" s="58">
        <f t="shared" si="0"/>
        <v>665</v>
      </c>
      <c r="E8" s="14">
        <v>15628913</v>
      </c>
      <c r="F8" s="58">
        <f t="shared" si="1"/>
        <v>642</v>
      </c>
      <c r="G8" s="36">
        <f t="shared" si="2"/>
        <v>605307</v>
      </c>
      <c r="H8" s="36">
        <f t="shared" si="3"/>
        <v>23</v>
      </c>
      <c r="I8" s="25">
        <f t="shared" si="4"/>
        <v>3.5825545171339561E-2</v>
      </c>
    </row>
    <row r="9" spans="2:9">
      <c r="B9" s="11" t="s">
        <v>76</v>
      </c>
      <c r="C9" s="14">
        <v>8638254</v>
      </c>
      <c r="D9" s="58">
        <f t="shared" si="0"/>
        <v>354</v>
      </c>
      <c r="E9" s="14">
        <v>8208621</v>
      </c>
      <c r="F9" s="58">
        <f t="shared" si="1"/>
        <v>337</v>
      </c>
      <c r="G9" s="36">
        <f t="shared" si="2"/>
        <v>429633</v>
      </c>
      <c r="H9" s="36">
        <f t="shared" si="3"/>
        <v>17</v>
      </c>
      <c r="I9" s="25">
        <f t="shared" si="4"/>
        <v>5.0445103857566766E-2</v>
      </c>
    </row>
    <row r="10" spans="2:9">
      <c r="B10" t="s">
        <v>47</v>
      </c>
      <c r="C10" s="14">
        <v>431118</v>
      </c>
      <c r="D10" s="58">
        <f t="shared" si="0"/>
        <v>18</v>
      </c>
      <c r="E10" s="14">
        <v>403182</v>
      </c>
      <c r="F10" s="58">
        <f t="shared" si="1"/>
        <v>17</v>
      </c>
      <c r="G10" s="36">
        <f t="shared" si="2"/>
        <v>27936</v>
      </c>
      <c r="H10" s="36">
        <f t="shared" si="3"/>
        <v>1</v>
      </c>
      <c r="I10" s="25">
        <f t="shared" si="4"/>
        <v>5.8823529411764705E-2</v>
      </c>
    </row>
    <row r="11" spans="2:9">
      <c r="B11" t="s">
        <v>48</v>
      </c>
      <c r="C11" s="14">
        <v>2895162</v>
      </c>
      <c r="D11" s="58">
        <f t="shared" si="0"/>
        <v>119</v>
      </c>
      <c r="E11" s="14">
        <v>2784544</v>
      </c>
      <c r="F11" s="58">
        <f t="shared" si="1"/>
        <v>114</v>
      </c>
      <c r="G11" s="36">
        <f t="shared" si="2"/>
        <v>110618</v>
      </c>
      <c r="H11" s="36">
        <f t="shared" si="3"/>
        <v>5</v>
      </c>
      <c r="I11" s="25">
        <f t="shared" si="4"/>
        <v>4.3859649122807015E-2</v>
      </c>
    </row>
    <row r="12" spans="2:9">
      <c r="B12" t="s">
        <v>49</v>
      </c>
      <c r="C12" s="14">
        <v>10303227</v>
      </c>
      <c r="D12" s="58">
        <f t="shared" si="0"/>
        <v>422</v>
      </c>
      <c r="E12" s="14">
        <v>10297726</v>
      </c>
      <c r="F12" s="58">
        <f t="shared" si="1"/>
        <v>423</v>
      </c>
      <c r="G12" s="36">
        <f t="shared" si="2"/>
        <v>5501</v>
      </c>
      <c r="H12" s="36">
        <f t="shared" si="3"/>
        <v>-1</v>
      </c>
      <c r="I12" s="25">
        <f t="shared" si="4"/>
        <v>-2.3640661938534278E-3</v>
      </c>
    </row>
    <row r="13" spans="2:9">
      <c r="B13" t="s">
        <v>50</v>
      </c>
      <c r="C13" s="14">
        <v>7092703</v>
      </c>
      <c r="D13" s="58">
        <f t="shared" si="0"/>
        <v>290</v>
      </c>
      <c r="E13" s="14">
        <v>6573030</v>
      </c>
      <c r="F13" s="58">
        <f t="shared" si="1"/>
        <v>270</v>
      </c>
      <c r="G13" s="36">
        <f t="shared" si="2"/>
        <v>519673</v>
      </c>
      <c r="H13" s="36">
        <f t="shared" si="3"/>
        <v>20</v>
      </c>
      <c r="I13" s="25">
        <f t="shared" si="4"/>
        <v>7.407407407407407E-2</v>
      </c>
    </row>
    <row r="14" spans="2:9">
      <c r="B14" t="s">
        <v>51</v>
      </c>
      <c r="C14" s="14">
        <v>5213847</v>
      </c>
      <c r="D14" s="58">
        <f t="shared" si="0"/>
        <v>213</v>
      </c>
      <c r="E14" s="14">
        <v>4911128</v>
      </c>
      <c r="F14" s="58">
        <f t="shared" si="1"/>
        <v>202</v>
      </c>
      <c r="G14" s="36">
        <f t="shared" si="2"/>
        <v>302719</v>
      </c>
      <c r="H14" s="36">
        <f t="shared" si="3"/>
        <v>11</v>
      </c>
      <c r="I14" s="25">
        <f t="shared" si="4"/>
        <v>5.4455445544554455E-2</v>
      </c>
    </row>
    <row r="15" spans="2:9">
      <c r="B15" t="s">
        <v>52</v>
      </c>
      <c r="C15" s="14">
        <v>22918222</v>
      </c>
      <c r="D15" s="58">
        <f t="shared" si="0"/>
        <v>938</v>
      </c>
      <c r="E15" s="14">
        <v>22124450</v>
      </c>
      <c r="F15" s="58">
        <f t="shared" si="1"/>
        <v>909</v>
      </c>
      <c r="G15" s="36">
        <f t="shared" si="2"/>
        <v>793772</v>
      </c>
      <c r="H15" s="36">
        <f t="shared" si="3"/>
        <v>29</v>
      </c>
      <c r="I15" s="25">
        <f t="shared" si="4"/>
        <v>3.1903190319031903E-2</v>
      </c>
    </row>
    <row r="16" spans="2:9">
      <c r="B16" t="s">
        <v>53</v>
      </c>
      <c r="C16" s="14">
        <v>2301020</v>
      </c>
      <c r="D16" s="58">
        <f t="shared" si="0"/>
        <v>94</v>
      </c>
      <c r="E16" s="14">
        <v>1829325</v>
      </c>
      <c r="F16" s="58">
        <f t="shared" si="1"/>
        <v>75</v>
      </c>
      <c r="G16" s="36">
        <f t="shared" si="2"/>
        <v>471695</v>
      </c>
      <c r="H16" s="36">
        <f t="shared" si="3"/>
        <v>19</v>
      </c>
      <c r="I16" s="25">
        <f t="shared" si="4"/>
        <v>0.25333333333333335</v>
      </c>
    </row>
    <row r="17" spans="2:9">
      <c r="B17" t="s">
        <v>54</v>
      </c>
      <c r="C17" s="14">
        <v>3855650</v>
      </c>
      <c r="D17" s="58">
        <f t="shared" si="0"/>
        <v>158</v>
      </c>
      <c r="E17" s="14">
        <v>4206800</v>
      </c>
      <c r="F17" s="58">
        <f t="shared" si="1"/>
        <v>173</v>
      </c>
      <c r="G17" s="36">
        <f t="shared" si="2"/>
        <v>-351150</v>
      </c>
      <c r="H17" s="36">
        <f t="shared" si="3"/>
        <v>-15</v>
      </c>
      <c r="I17" s="25">
        <f t="shared" si="4"/>
        <v>-8.6705202312138727E-2</v>
      </c>
    </row>
    <row r="18" spans="2:9">
      <c r="B18" t="s">
        <v>55</v>
      </c>
      <c r="C18" s="14">
        <v>234041</v>
      </c>
      <c r="D18" s="58">
        <f t="shared" si="0"/>
        <v>10</v>
      </c>
      <c r="E18" s="14">
        <v>228600</v>
      </c>
      <c r="F18" s="58">
        <f t="shared" si="1"/>
        <v>9</v>
      </c>
      <c r="G18" s="36">
        <f t="shared" si="2"/>
        <v>5441</v>
      </c>
      <c r="H18" s="36">
        <f t="shared" si="3"/>
        <v>1</v>
      </c>
      <c r="I18" s="25">
        <f t="shared" si="4"/>
        <v>0.1111111111111111</v>
      </c>
    </row>
    <row r="19" spans="2:9">
      <c r="B19" t="s">
        <v>56</v>
      </c>
      <c r="C19" s="14">
        <v>0</v>
      </c>
      <c r="D19" s="58">
        <f t="shared" si="0"/>
        <v>0</v>
      </c>
      <c r="E19" s="33">
        <v>0</v>
      </c>
      <c r="F19" s="58">
        <f t="shared" si="1"/>
        <v>0</v>
      </c>
      <c r="G19" s="36">
        <f t="shared" si="2"/>
        <v>0</v>
      </c>
      <c r="H19" s="36">
        <f t="shared" si="3"/>
        <v>0</v>
      </c>
      <c r="I19" s="25">
        <f t="shared" si="4"/>
        <v>0</v>
      </c>
    </row>
    <row r="20" spans="2:9">
      <c r="B20" t="s">
        <v>57</v>
      </c>
      <c r="C20" s="14">
        <v>0</v>
      </c>
      <c r="D20" s="58">
        <f t="shared" si="0"/>
        <v>0</v>
      </c>
      <c r="E20" s="14">
        <v>0</v>
      </c>
      <c r="F20" s="58">
        <f t="shared" si="1"/>
        <v>0</v>
      </c>
      <c r="G20" s="36">
        <f t="shared" si="2"/>
        <v>0</v>
      </c>
      <c r="H20" s="36">
        <f t="shared" si="3"/>
        <v>0</v>
      </c>
      <c r="I20" s="25">
        <f t="shared" si="4"/>
        <v>0</v>
      </c>
    </row>
    <row r="21" spans="2:9">
      <c r="B21" s="11" t="s">
        <v>77</v>
      </c>
      <c r="C21" s="14">
        <v>1699794</v>
      </c>
      <c r="D21" s="58">
        <f t="shared" si="0"/>
        <v>70</v>
      </c>
      <c r="E21" s="14">
        <v>1050000</v>
      </c>
      <c r="F21" s="58">
        <f t="shared" si="1"/>
        <v>43</v>
      </c>
      <c r="G21" s="36">
        <f t="shared" si="2"/>
        <v>649794</v>
      </c>
      <c r="H21" s="36">
        <f t="shared" si="3"/>
        <v>27</v>
      </c>
      <c r="I21" s="25">
        <f t="shared" si="4"/>
        <v>0.62790697674418605</v>
      </c>
    </row>
    <row r="22" spans="2:9">
      <c r="B22" t="s">
        <v>0</v>
      </c>
      <c r="C22" s="14">
        <v>150000</v>
      </c>
      <c r="D22" s="58">
        <f t="shared" si="0"/>
        <v>6</v>
      </c>
      <c r="E22" s="14">
        <v>225000</v>
      </c>
      <c r="F22" s="58">
        <f t="shared" si="1"/>
        <v>9</v>
      </c>
      <c r="G22" s="36">
        <f t="shared" si="2"/>
        <v>-75000</v>
      </c>
      <c r="H22" s="36">
        <f t="shared" si="3"/>
        <v>-3</v>
      </c>
      <c r="I22" s="25">
        <f t="shared" si="4"/>
        <v>-0.33333333333333331</v>
      </c>
    </row>
    <row r="23" spans="2:9">
      <c r="B23" s="4" t="s">
        <v>1</v>
      </c>
      <c r="C23" s="14">
        <v>1695139</v>
      </c>
      <c r="D23" s="59">
        <f t="shared" si="0"/>
        <v>69</v>
      </c>
      <c r="E23" s="14">
        <v>1626777</v>
      </c>
      <c r="F23" s="59">
        <f t="shared" si="1"/>
        <v>67</v>
      </c>
      <c r="G23" s="37">
        <f t="shared" si="2"/>
        <v>68362</v>
      </c>
      <c r="H23" s="37">
        <f t="shared" si="3"/>
        <v>2</v>
      </c>
      <c r="I23" s="38">
        <f t="shared" si="4"/>
        <v>2.9850746268656716E-2</v>
      </c>
    </row>
    <row r="24" spans="2:9" ht="13.5" thickBot="1">
      <c r="B24" s="18" t="s">
        <v>58</v>
      </c>
      <c r="C24" s="17">
        <f t="shared" ref="C24:H24" si="5">SUM(C4:C23)</f>
        <v>245266866</v>
      </c>
      <c r="D24" s="60">
        <f t="shared" si="5"/>
        <v>10043</v>
      </c>
      <c r="E24" s="17">
        <f t="shared" si="5"/>
        <v>232068480</v>
      </c>
      <c r="F24" s="60">
        <f t="shared" si="5"/>
        <v>9535</v>
      </c>
      <c r="G24" s="39">
        <f t="shared" si="5"/>
        <v>13198386</v>
      </c>
      <c r="H24" s="39">
        <f t="shared" si="5"/>
        <v>508</v>
      </c>
      <c r="I24" s="40">
        <f t="shared" si="4"/>
        <v>5.3277399056109072E-2</v>
      </c>
    </row>
    <row r="25" spans="2:9" ht="13.5" thickTop="1">
      <c r="C25" s="35"/>
      <c r="D25" s="35"/>
      <c r="E25" s="35"/>
      <c r="F25" s="35"/>
      <c r="G25" s="35"/>
      <c r="H25" s="35"/>
      <c r="I25" s="7"/>
    </row>
    <row r="26" spans="2:9">
      <c r="C26" s="7"/>
      <c r="D26" s="7"/>
      <c r="E26" s="7"/>
      <c r="F26" s="34"/>
      <c r="G26" s="34"/>
      <c r="H26" s="34"/>
      <c r="I26" s="7"/>
    </row>
    <row r="27" spans="2:9" ht="39" customHeight="1">
      <c r="B27" s="51" t="s">
        <v>86</v>
      </c>
      <c r="C27" s="52"/>
      <c r="D27" s="52"/>
      <c r="E27" s="52"/>
      <c r="F27" s="52"/>
      <c r="G27" s="52"/>
      <c r="H27" s="52"/>
      <c r="I27" s="53"/>
    </row>
    <row r="28" spans="2:9">
      <c r="C28" s="1"/>
      <c r="D28" s="1"/>
      <c r="E28" s="1"/>
      <c r="F28" s="1"/>
      <c r="G28" s="1"/>
      <c r="H28" s="1"/>
    </row>
    <row r="29" spans="2:9" ht="25.5">
      <c r="B29" s="3" t="s">
        <v>3</v>
      </c>
      <c r="C29" s="54" t="s">
        <v>78</v>
      </c>
      <c r="D29" s="55" t="s">
        <v>79</v>
      </c>
      <c r="E29" s="54" t="s">
        <v>80</v>
      </c>
      <c r="F29" s="55" t="s">
        <v>81</v>
      </c>
      <c r="G29" s="56" t="s">
        <v>82</v>
      </c>
      <c r="H29" s="56" t="s">
        <v>83</v>
      </c>
      <c r="I29" s="56" t="s">
        <v>84</v>
      </c>
    </row>
    <row r="30" spans="2:9">
      <c r="B30" s="26" t="s">
        <v>67</v>
      </c>
      <c r="C30" s="27"/>
      <c r="D30" s="27"/>
      <c r="E30" s="27"/>
      <c r="F30" s="44"/>
      <c r="G30" s="27"/>
      <c r="H30" s="27"/>
      <c r="I30" s="27"/>
    </row>
    <row r="31" spans="2:9">
      <c r="B31" s="28" t="s">
        <v>56</v>
      </c>
      <c r="C31" s="16">
        <v>72314608</v>
      </c>
      <c r="D31" s="57">
        <f>ROUND(C31/$C$46,0)</f>
        <v>2961</v>
      </c>
      <c r="E31" s="16">
        <v>68576411</v>
      </c>
      <c r="F31" s="57">
        <f>ROUND(E31/$E$46,0)</f>
        <v>2818</v>
      </c>
      <c r="G31" s="45">
        <f>C31-E31</f>
        <v>3738197</v>
      </c>
      <c r="H31" s="45">
        <f>D31-F31</f>
        <v>143</v>
      </c>
      <c r="I31" s="25">
        <f>IF(ISERROR((D31-F31)/F31),0,(D31-F31)/F31)</f>
        <v>5.0745209368346346E-2</v>
      </c>
    </row>
    <row r="32" spans="2:9" ht="13.5" thickBot="1">
      <c r="B32" s="29" t="s">
        <v>58</v>
      </c>
      <c r="C32" s="43">
        <f t="shared" ref="C32:H32" si="6">SUM(C31)</f>
        <v>72314608</v>
      </c>
      <c r="D32" s="61">
        <f t="shared" si="6"/>
        <v>2961</v>
      </c>
      <c r="E32" s="46">
        <f t="shared" si="6"/>
        <v>68576411</v>
      </c>
      <c r="F32" s="61">
        <f t="shared" si="6"/>
        <v>2818</v>
      </c>
      <c r="G32" s="46">
        <f t="shared" si="6"/>
        <v>3738197</v>
      </c>
      <c r="H32" s="46">
        <f t="shared" si="6"/>
        <v>143</v>
      </c>
      <c r="I32" s="40">
        <f>IF(ISERROR((D32-F32)/F32),0,(D32-F32)/F32)</f>
        <v>5.0745209368346346E-2</v>
      </c>
    </row>
    <row r="33" spans="2:9" ht="13.5" thickTop="1">
      <c r="B33" s="7"/>
      <c r="C33" s="34"/>
      <c r="D33" s="34"/>
      <c r="E33" s="34"/>
      <c r="F33" s="34"/>
      <c r="G33" s="34"/>
      <c r="H33" s="34"/>
      <c r="I33" s="7"/>
    </row>
    <row r="34" spans="2:9">
      <c r="B34" s="7"/>
      <c r="C34" s="34"/>
      <c r="D34" s="34"/>
      <c r="E34" s="34"/>
      <c r="F34" s="34"/>
      <c r="G34" s="34"/>
      <c r="H34" s="34"/>
      <c r="I34" s="7"/>
    </row>
    <row r="35" spans="2:9">
      <c r="B35" s="26" t="s">
        <v>65</v>
      </c>
      <c r="C35" s="41"/>
      <c r="D35" s="41"/>
      <c r="E35" s="41"/>
      <c r="F35" s="42"/>
      <c r="G35" s="42"/>
      <c r="H35" s="42"/>
      <c r="I35" s="7"/>
    </row>
    <row r="36" spans="2:9">
      <c r="B36" s="7" t="s">
        <v>66</v>
      </c>
      <c r="C36" s="27">
        <v>11569262</v>
      </c>
      <c r="D36" s="57">
        <f>ROUND(C36/$C$46,0)</f>
        <v>474</v>
      </c>
      <c r="E36" s="27">
        <v>10651379</v>
      </c>
      <c r="F36" s="57">
        <f>ROUND(E36/$E$46,0)</f>
        <v>438</v>
      </c>
      <c r="G36" s="35">
        <f>C36-E36</f>
        <v>917883</v>
      </c>
      <c r="H36" s="35">
        <f>ROUND(D36-F36,0)</f>
        <v>36</v>
      </c>
      <c r="I36" s="25">
        <f>IF(ISERROR((D36-F36)/F36),0,(D36-F36)/F36)</f>
        <v>8.2191780821917804E-2</v>
      </c>
    </row>
    <row r="37" spans="2:9">
      <c r="B37" s="28" t="s">
        <v>52</v>
      </c>
      <c r="C37" s="27">
        <v>314600</v>
      </c>
      <c r="D37" s="58">
        <f>ROUND(C37/$C$46,0)</f>
        <v>13</v>
      </c>
      <c r="E37" s="27">
        <v>306037</v>
      </c>
      <c r="F37" s="58">
        <f>ROUND(E37/$E$46,0)</f>
        <v>13</v>
      </c>
      <c r="G37" s="36">
        <f>C37-E37</f>
        <v>8563</v>
      </c>
      <c r="H37" s="36">
        <f>ROUND(D37-F37,0)</f>
        <v>0</v>
      </c>
      <c r="I37" s="25">
        <f>IF(ISERROR((D37-F37)/F37),0,(D37-F37)/F37)</f>
        <v>0</v>
      </c>
    </row>
    <row r="38" spans="2:9" ht="13.5" thickBot="1">
      <c r="B38" s="29" t="s">
        <v>58</v>
      </c>
      <c r="C38" s="43">
        <f t="shared" ref="C38:H38" si="7">SUM(C36:C37)</f>
        <v>11883862</v>
      </c>
      <c r="D38" s="62">
        <f t="shared" si="7"/>
        <v>487</v>
      </c>
      <c r="E38" s="43">
        <f t="shared" si="7"/>
        <v>10957416</v>
      </c>
      <c r="F38" s="62">
        <f t="shared" si="7"/>
        <v>451</v>
      </c>
      <c r="G38" s="43">
        <f t="shared" si="7"/>
        <v>926446</v>
      </c>
      <c r="H38" s="43">
        <f t="shared" si="7"/>
        <v>36</v>
      </c>
      <c r="I38" s="40">
        <f>IF(ISERROR((D38-F38)/F38),0,(D38-F38)/F38)</f>
        <v>7.9822616407982258E-2</v>
      </c>
    </row>
    <row r="39" spans="2:9" ht="13.5" thickTop="1"/>
    <row r="46" spans="2:9">
      <c r="B46" s="26" t="s">
        <v>68</v>
      </c>
      <c r="C46" s="44">
        <v>24425</v>
      </c>
      <c r="D46" s="16"/>
      <c r="E46" s="44">
        <v>24337</v>
      </c>
    </row>
  </sheetData>
  <mergeCells count="2">
    <mergeCell ref="B1:I1"/>
    <mergeCell ref="B27:I27"/>
  </mergeCells>
  <printOptions horizontalCentered="1"/>
  <pageMargins left="0.25" right="0.25" top="0.5" bottom="0.5" header="0.3" footer="0.3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Revenue</vt:lpstr>
      <vt:lpstr>Expense by Function</vt:lpstr>
      <vt:lpstr>Expense Per Student</vt:lpstr>
      <vt:lpstr>'Expense by Function'!Print_Area</vt:lpstr>
      <vt:lpstr>'Expense Per Student'!Print_Area</vt:lpstr>
      <vt:lpstr>Revenue!Print_Area</vt:lpstr>
    </vt:vector>
  </TitlesOfParts>
  <Company>McKinney ISD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MISD</dc:creator>
  <cp:lastModifiedBy>105003</cp:lastModifiedBy>
  <cp:lastPrinted>2020-05-13T15:18:52Z</cp:lastPrinted>
  <dcterms:created xsi:type="dcterms:W3CDTF">2008-06-02T15:10:42Z</dcterms:created>
  <dcterms:modified xsi:type="dcterms:W3CDTF">2020-05-13T15:19:31Z</dcterms:modified>
</cp:coreProperties>
</file>