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1340" windowHeight="6030"/>
  </bookViews>
  <sheets>
    <sheet name="Revenue" sheetId="4" r:id="rId1"/>
    <sheet name="Expense by Function" sheetId="1" r:id="rId2"/>
    <sheet name="Expense per Student" sheetId="6" r:id="rId3"/>
  </sheets>
  <definedNames>
    <definedName name="_xlnm.Print_Area" localSheetId="1">'Expense by Function'!$A$1:$F$63</definedName>
    <definedName name="_xlnm.Print_Area" localSheetId="2">'Expense per Student'!$B$1:$I$38</definedName>
    <definedName name="_xlnm.Print_Area" localSheetId="0">Revenue!$B$1:$H$58</definedName>
  </definedNames>
  <calcPr calcId="125725"/>
</workbook>
</file>

<file path=xl/calcChain.xml><?xml version="1.0" encoding="utf-8"?>
<calcChain xmlns="http://schemas.openxmlformats.org/spreadsheetml/2006/main">
  <c r="D56" i="4"/>
  <c r="D32" l="1"/>
  <c r="H42"/>
  <c r="D39" l="1"/>
  <c r="E25" i="6" l="1"/>
  <c r="F36" i="4" l="1"/>
  <c r="F22" i="6" l="1"/>
  <c r="G22"/>
  <c r="D22" l="1"/>
  <c r="H22" s="1"/>
  <c r="I22" l="1"/>
  <c r="C25" l="1"/>
  <c r="L25" s="1"/>
  <c r="D51" i="4" l="1"/>
  <c r="D44"/>
  <c r="D36"/>
  <c r="D29"/>
  <c r="D18"/>
  <c r="D11"/>
  <c r="E31" i="6"/>
  <c r="D47" i="4" l="1"/>
  <c r="D53" s="1"/>
  <c r="N25" i="6" l="1"/>
  <c r="N37"/>
  <c r="F44" i="4"/>
  <c r="H44"/>
  <c r="F29"/>
  <c r="H29"/>
  <c r="H51" l="1"/>
  <c r="H36"/>
  <c r="F51"/>
  <c r="H47" l="1"/>
  <c r="F11" l="1"/>
  <c r="F47" s="1"/>
  <c r="F53" s="1"/>
  <c r="F56" s="1"/>
  <c r="H53"/>
  <c r="H56" s="1"/>
  <c r="E35" i="6"/>
  <c r="C35"/>
  <c r="F29"/>
  <c r="G30"/>
  <c r="G29"/>
  <c r="G34"/>
  <c r="G35" s="1"/>
  <c r="F34"/>
  <c r="F35" s="1"/>
  <c r="F30"/>
  <c r="D34"/>
  <c r="D35" s="1"/>
  <c r="D30"/>
  <c r="D29"/>
  <c r="C31"/>
  <c r="G24"/>
  <c r="F24"/>
  <c r="D24"/>
  <c r="G23"/>
  <c r="F23"/>
  <c r="D23"/>
  <c r="G21"/>
  <c r="F21"/>
  <c r="D21"/>
  <c r="G20"/>
  <c r="F20"/>
  <c r="D20"/>
  <c r="G19"/>
  <c r="F19"/>
  <c r="D19"/>
  <c r="G18"/>
  <c r="F18"/>
  <c r="D18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G10"/>
  <c r="F10"/>
  <c r="D10"/>
  <c r="G9"/>
  <c r="F9"/>
  <c r="D9"/>
  <c r="G8"/>
  <c r="F8"/>
  <c r="D8"/>
  <c r="G7"/>
  <c r="F7"/>
  <c r="D7"/>
  <c r="G6"/>
  <c r="F6"/>
  <c r="D6"/>
  <c r="F5"/>
  <c r="C27" i="1"/>
  <c r="D27"/>
  <c r="E27"/>
  <c r="C94" l="1"/>
  <c r="C92"/>
  <c r="C91"/>
  <c r="C93"/>
  <c r="C88"/>
  <c r="C90"/>
  <c r="N31" i="6"/>
  <c r="L31"/>
  <c r="L37"/>
  <c r="L35"/>
  <c r="N35"/>
  <c r="C84" i="1"/>
  <c r="C83"/>
  <c r="C82"/>
  <c r="C85"/>
  <c r="F25" i="6"/>
  <c r="I7"/>
  <c r="I9"/>
  <c r="I11"/>
  <c r="C87" i="1"/>
  <c r="C89"/>
  <c r="C86"/>
  <c r="I13" i="6"/>
  <c r="I15"/>
  <c r="I17"/>
  <c r="I19"/>
  <c r="I21"/>
  <c r="I24"/>
  <c r="D31"/>
  <c r="G31"/>
  <c r="I35"/>
  <c r="F31"/>
  <c r="I6"/>
  <c r="I8"/>
  <c r="I10"/>
  <c r="I12"/>
  <c r="I14"/>
  <c r="I16"/>
  <c r="I18"/>
  <c r="I20"/>
  <c r="I23"/>
  <c r="I30"/>
  <c r="I34"/>
  <c r="I29"/>
  <c r="H34"/>
  <c r="H35" s="1"/>
  <c r="H30"/>
  <c r="H29"/>
  <c r="D5"/>
  <c r="D25" s="1"/>
  <c r="G5"/>
  <c r="G25" s="1"/>
  <c r="H6"/>
  <c r="H7"/>
  <c r="H8"/>
  <c r="H9"/>
  <c r="H10"/>
  <c r="H11"/>
  <c r="H12"/>
  <c r="H13"/>
  <c r="H14"/>
  <c r="H15"/>
  <c r="H16"/>
  <c r="H17"/>
  <c r="H18"/>
  <c r="H19"/>
  <c r="H20"/>
  <c r="H21"/>
  <c r="H23"/>
  <c r="H24"/>
  <c r="I31" l="1"/>
  <c r="C95" i="1"/>
  <c r="H31" i="6"/>
  <c r="I5"/>
  <c r="H5"/>
  <c r="H25" s="1"/>
  <c r="I25"/>
</calcChain>
</file>

<file path=xl/sharedStrings.xml><?xml version="1.0" encoding="utf-8"?>
<sst xmlns="http://schemas.openxmlformats.org/spreadsheetml/2006/main" count="140" uniqueCount="94">
  <si>
    <t>Function 95 - Payments to JJAEP Program</t>
  </si>
  <si>
    <t>Function 99 - Other Intergovernmental Charges</t>
  </si>
  <si>
    <t>Function 35 - Food Service</t>
  </si>
  <si>
    <t>Function</t>
  </si>
  <si>
    <t>Real and Personal Property Taxes</t>
  </si>
  <si>
    <t>Current Year Taxes</t>
  </si>
  <si>
    <t>Prior Year Taxes</t>
  </si>
  <si>
    <t>Rollback</t>
  </si>
  <si>
    <t>Penalty &amp; Interest</t>
  </si>
  <si>
    <t>Subtotal</t>
  </si>
  <si>
    <t xml:space="preserve"> </t>
  </si>
  <si>
    <t>Tuition and Fees</t>
  </si>
  <si>
    <t>County Reimbursement - CRC</t>
  </si>
  <si>
    <t>Out of District Tuition - Serenity</t>
  </si>
  <si>
    <t>Summer School</t>
  </si>
  <si>
    <t>Other Revenue -  Local Sources</t>
  </si>
  <si>
    <t>Investment Interest</t>
  </si>
  <si>
    <t>Transfer In from Club 360</t>
  </si>
  <si>
    <t>Facilities Rental</t>
  </si>
  <si>
    <t>Durham Rental</t>
  </si>
  <si>
    <t>Athletic Revenue</t>
  </si>
  <si>
    <t>Misc Income</t>
  </si>
  <si>
    <t>State Revenue</t>
  </si>
  <si>
    <t>Per Capita &amp; Foundation</t>
  </si>
  <si>
    <t>TRS On-Behalf Payment</t>
  </si>
  <si>
    <t>Federal Revenue</t>
  </si>
  <si>
    <t>Medicaid Reimbursement/MAC</t>
  </si>
  <si>
    <t>E-Rate</t>
  </si>
  <si>
    <t>*</t>
  </si>
  <si>
    <t>Revenue Source</t>
  </si>
  <si>
    <t>Food Sales</t>
  </si>
  <si>
    <t>State Matching Funds for Food Service</t>
  </si>
  <si>
    <t>National School Breakfast Program</t>
  </si>
  <si>
    <t>National School Lunch/Snack Program</t>
  </si>
  <si>
    <t>USDA Commodities Received</t>
  </si>
  <si>
    <t>Grand Total Revenues</t>
  </si>
  <si>
    <t>Budgeted Expenditures</t>
  </si>
  <si>
    <t>Projected Expenditures Variance</t>
  </si>
  <si>
    <t>Projected Actual Expenditures</t>
  </si>
  <si>
    <t>Projected Beginning Fund Balance</t>
  </si>
  <si>
    <t>Projected Ending Fund Balance</t>
  </si>
  <si>
    <t>Indirect Cost Reimbursement</t>
  </si>
  <si>
    <t>Function 11 - Instructional Services</t>
  </si>
  <si>
    <t>Function 12 - Inst Resources and Media</t>
  </si>
  <si>
    <t>Function 13 - Curriculum &amp; Inst. Staff Development</t>
  </si>
  <si>
    <t>Function 21 - Instructional Leadership</t>
  </si>
  <si>
    <t>Function 23 - School Leadership</t>
  </si>
  <si>
    <t>Function 31 - Guidance, Counseling &amp; Evaluation</t>
  </si>
  <si>
    <t>Function 32 - Social Work Services</t>
  </si>
  <si>
    <t>Function 33 - Health Services</t>
  </si>
  <si>
    <t>Function 34 - Transportation Services</t>
  </si>
  <si>
    <t>Function 36 - Co-Curricular/Extra-Curricular</t>
  </si>
  <si>
    <t>Function 41 - General Administration</t>
  </si>
  <si>
    <t>Function 51 - Plant Maintenance &amp; Operations</t>
  </si>
  <si>
    <t>Function 52 - Security &amp; Monitoring Services</t>
  </si>
  <si>
    <t>Function 53 - Data Processing Services</t>
  </si>
  <si>
    <t>Function 61 - Community Services</t>
  </si>
  <si>
    <t>Function 71 - Debt Services</t>
  </si>
  <si>
    <t>Function 81 - Facilities Acquisition &amp; Construction</t>
  </si>
  <si>
    <t>Grand Total</t>
  </si>
  <si>
    <t>Projected Net Revenue Over (Under) Expenditures</t>
  </si>
  <si>
    <t>McKinney ISD</t>
  </si>
  <si>
    <t>General
Fund</t>
  </si>
  <si>
    <t>Debt Service
Fund</t>
  </si>
  <si>
    <t>Food Service
Fund</t>
  </si>
  <si>
    <t>%</t>
  </si>
  <si>
    <t>All Remaining Functions</t>
  </si>
  <si>
    <t>Change</t>
  </si>
  <si>
    <t>Change in</t>
  </si>
  <si>
    <t xml:space="preserve">Student </t>
  </si>
  <si>
    <t>Student</t>
  </si>
  <si>
    <t>In Total</t>
  </si>
  <si>
    <t>Per Student</t>
  </si>
  <si>
    <t>General Fund (199)</t>
  </si>
  <si>
    <t>Food Service Fund (240)</t>
  </si>
  <si>
    <t>Function 35 - Food Services</t>
  </si>
  <si>
    <t>Debt Service Fund (599)</t>
  </si>
  <si>
    <t>Students (Enrolled)</t>
  </si>
  <si>
    <t>County Reimbursement - JJAEP</t>
  </si>
  <si>
    <t>Per Student %</t>
  </si>
  <si>
    <t>Proposed Revenue Budget</t>
  </si>
  <si>
    <t>Proposed Expense Budget</t>
  </si>
  <si>
    <t>Debt Service Fund</t>
  </si>
  <si>
    <t>Food Service Fund</t>
  </si>
  <si>
    <t>General Fund</t>
  </si>
  <si>
    <t>Function 91 - Contracted Instructional Services Between Public Schools</t>
  </si>
  <si>
    <t>EDA (I&amp;S Hold Harmless)</t>
  </si>
  <si>
    <t>FY 2018</t>
  </si>
  <si>
    <t xml:space="preserve">FY 2018 Per </t>
  </si>
  <si>
    <t>McKinney ISD
Proposed Budget
2018-19</t>
  </si>
  <si>
    <t>FY 2019</t>
  </si>
  <si>
    <t xml:space="preserve">FY 2019 Per </t>
  </si>
  <si>
    <t>2018-19</t>
  </si>
  <si>
    <t>* Debt Service Fund Balance is necessary to pay 8/15/18 bond interest payment of $11,938,802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</si>
</sst>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&quot;$&quot;#,##0.00"/>
    <numFmt numFmtId="166" formatCode="0.0000%"/>
    <numFmt numFmtId="167" formatCode="0.000000000000000%"/>
  </numFmts>
  <fonts count="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41" fontId="0" fillId="0" borderId="0" xfId="0" applyNumberFormat="1"/>
    <xf numFmtId="42" fontId="0" fillId="0" borderId="0" xfId="0" applyNumberFormat="1"/>
    <xf numFmtId="0" fontId="0" fillId="0" borderId="0" xfId="0" applyFill="1"/>
    <xf numFmtId="41" fontId="0" fillId="0" borderId="0" xfId="0" applyNumberFormat="1" applyFill="1"/>
    <xf numFmtId="0" fontId="0" fillId="0" borderId="0" xfId="0" applyAlignment="1">
      <alignment horizontal="center"/>
    </xf>
    <xf numFmtId="10" fontId="0" fillId="0" borderId="0" xfId="0" applyNumberFormat="1"/>
    <xf numFmtId="0" fontId="5" fillId="0" borderId="0" xfId="0" applyFont="1"/>
    <xf numFmtId="164" fontId="2" fillId="0" borderId="1" xfId="0" applyNumberFormat="1" applyFont="1" applyBorder="1" applyAlignment="1">
      <alignment horizontal="center" wrapText="1"/>
    </xf>
    <xf numFmtId="41" fontId="2" fillId="0" borderId="1" xfId="0" applyNumberFormat="1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3" fontId="0" fillId="0" borderId="0" xfId="0" applyNumberFormat="1"/>
    <xf numFmtId="42" fontId="0" fillId="0" borderId="0" xfId="0" applyNumberFormat="1" applyFill="1" applyAlignment="1">
      <alignment horizontal="center"/>
    </xf>
    <xf numFmtId="41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42" fontId="0" fillId="0" borderId="2" xfId="0" applyNumberFormat="1" applyFill="1" applyBorder="1" applyAlignment="1">
      <alignment horizontal="right"/>
    </xf>
    <xf numFmtId="0" fontId="0" fillId="0" borderId="2" xfId="0" applyBorder="1"/>
    <xf numFmtId="5" fontId="0" fillId="0" borderId="0" xfId="0" applyNumberFormat="1"/>
    <xf numFmtId="37" fontId="0" fillId="0" borderId="0" xfId="0" applyNumberFormat="1"/>
    <xf numFmtId="41" fontId="0" fillId="0" borderId="3" xfId="0" applyNumberFormat="1" applyFill="1" applyBorder="1"/>
    <xf numFmtId="42" fontId="0" fillId="0" borderId="0" xfId="0" applyNumberFormat="1" applyFill="1"/>
    <xf numFmtId="42" fontId="0" fillId="0" borderId="3" xfId="0" applyNumberFormat="1" applyFill="1" applyBorder="1"/>
    <xf numFmtId="166" fontId="0" fillId="0" borderId="0" xfId="0" applyNumberFormat="1"/>
    <xf numFmtId="167" fontId="0" fillId="0" borderId="0" xfId="0" applyNumberFormat="1"/>
    <xf numFmtId="41" fontId="0" fillId="0" borderId="1" xfId="0" applyNumberFormat="1" applyFill="1" applyBorder="1"/>
    <xf numFmtId="10" fontId="0" fillId="0" borderId="0" xfId="0" applyNumberFormat="1" applyFill="1"/>
    <xf numFmtId="0" fontId="2" fillId="0" borderId="0" xfId="0" applyFont="1" applyFill="1" applyBorder="1"/>
    <xf numFmtId="3" fontId="0" fillId="0" borderId="0" xfId="0" applyNumberFormat="1" applyFill="1" applyAlignment="1">
      <alignment horizontal="right"/>
    </xf>
    <xf numFmtId="0" fontId="0" fillId="0" borderId="1" xfId="0" applyFill="1" applyBorder="1"/>
    <xf numFmtId="0" fontId="0" fillId="0" borderId="0" xfId="0" applyFill="1" applyBorder="1"/>
    <xf numFmtId="42" fontId="0" fillId="0" borderId="2" xfId="0" applyNumberFormat="1" applyFill="1" applyBorder="1"/>
    <xf numFmtId="0" fontId="5" fillId="0" borderId="0" xfId="0" applyFont="1" applyFill="1"/>
    <xf numFmtId="42" fontId="0" fillId="0" borderId="2" xfId="0" applyNumberFormat="1" applyFill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5" fontId="0" fillId="0" borderId="0" xfId="0" applyNumberFormat="1" applyFill="1"/>
    <xf numFmtId="37" fontId="0" fillId="0" borderId="0" xfId="0" applyNumberFormat="1" applyFill="1"/>
    <xf numFmtId="37" fontId="0" fillId="0" borderId="1" xfId="0" applyNumberFormat="1" applyFill="1" applyBorder="1"/>
    <xf numFmtId="10" fontId="0" fillId="0" borderId="1" xfId="0" applyNumberFormat="1" applyFill="1" applyBorder="1"/>
    <xf numFmtId="5" fontId="0" fillId="0" borderId="2" xfId="0" applyNumberFormat="1" applyFill="1" applyBorder="1"/>
    <xf numFmtId="10" fontId="0" fillId="0" borderId="2" xfId="0" applyNumberFormat="1" applyFill="1" applyBorder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5" fontId="0" fillId="0" borderId="2" xfId="0" applyNumberFormat="1" applyFill="1" applyBorder="1" applyAlignment="1">
      <alignment horizontal="right"/>
    </xf>
    <xf numFmtId="3" fontId="0" fillId="0" borderId="0" xfId="0" applyNumberFormat="1" applyFill="1"/>
    <xf numFmtId="5" fontId="0" fillId="0" borderId="1" xfId="0" applyNumberFormat="1" applyFill="1" applyBorder="1" applyAlignment="1">
      <alignment horizontal="right"/>
    </xf>
    <xf numFmtId="5" fontId="0" fillId="0" borderId="2" xfId="0" applyNumberFormat="1" applyFill="1" applyBorder="1" applyAlignment="1"/>
    <xf numFmtId="42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General Fund</a:t>
            </a:r>
          </a:p>
        </c:rich>
      </c:tx>
      <c:layout>
        <c:manualLayout>
          <c:xMode val="edge"/>
          <c:yMode val="edge"/>
          <c:x val="0.21354069330545344"/>
          <c:y val="6.0100166944908433E-2"/>
        </c:manualLayout>
      </c:layout>
      <c:overlay val="1"/>
    </c:title>
    <c:plotArea>
      <c:layout/>
      <c:ofPieChart>
        <c:ofPieType val="bar"/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'Expense by Function'!$B$82:$B$94</c:f>
              <c:strCache>
                <c:ptCount val="13"/>
                <c:pt idx="0">
                  <c:v>Function 11 - Instructional Services</c:v>
                </c:pt>
                <c:pt idx="1">
                  <c:v>Function 51 - Plant Maintenance &amp; Operations</c:v>
                </c:pt>
                <c:pt idx="2">
                  <c:v>Function 23 - School Leadership</c:v>
                </c:pt>
                <c:pt idx="3">
                  <c:v>Function 34 - Transportation Services</c:v>
                </c:pt>
                <c:pt idx="4">
                  <c:v>Function 31 - Guidance, Counseling &amp; Evaluation</c:v>
                </c:pt>
                <c:pt idx="5">
                  <c:v>Function 36 - Co-Curricular/Extra-Curricular</c:v>
                </c:pt>
                <c:pt idx="6">
                  <c:v>Function 91 - Contracted Instructional Services Between Public Schools</c:v>
                </c:pt>
                <c:pt idx="7">
                  <c:v>Function 41 - General Administration</c:v>
                </c:pt>
                <c:pt idx="8">
                  <c:v>Function 12 - Inst Resources and Media</c:v>
                </c:pt>
                <c:pt idx="9">
                  <c:v>Function 53 - Data Processing Services</c:v>
                </c:pt>
                <c:pt idx="10">
                  <c:v>Function 21 - Instructional Leadership</c:v>
                </c:pt>
                <c:pt idx="11">
                  <c:v>Function 13 - Curriculum &amp; Inst. Staff Development</c:v>
                </c:pt>
                <c:pt idx="12">
                  <c:v>All Remaining Functions</c:v>
                </c:pt>
              </c:strCache>
            </c:strRef>
          </c:cat>
          <c:val>
            <c:numRef>
              <c:f>'Expense by Function'!$C$82:$C$94</c:f>
              <c:numCache>
                <c:formatCode>0.00%</c:formatCode>
                <c:ptCount val="13"/>
                <c:pt idx="0">
                  <c:v>0.6079986845691856</c:v>
                </c:pt>
                <c:pt idx="1">
                  <c:v>9.0555982066813465E-2</c:v>
                </c:pt>
                <c:pt idx="2">
                  <c:v>6.2555846333396045E-2</c:v>
                </c:pt>
                <c:pt idx="3">
                  <c:v>4.1674556096848552E-2</c:v>
                </c:pt>
                <c:pt idx="4">
                  <c:v>3.2614423055303647E-2</c:v>
                </c:pt>
                <c:pt idx="5">
                  <c:v>2.8709363756948339E-2</c:v>
                </c:pt>
                <c:pt idx="6">
                  <c:v>2.1344417130563027E-2</c:v>
                </c:pt>
                <c:pt idx="7">
                  <c:v>2.1036643442190587E-2</c:v>
                </c:pt>
                <c:pt idx="8">
                  <c:v>1.7359004639478003E-2</c:v>
                </c:pt>
                <c:pt idx="9">
                  <c:v>1.7232594463463955E-2</c:v>
                </c:pt>
                <c:pt idx="10">
                  <c:v>1.6344239822489923E-2</c:v>
                </c:pt>
                <c:pt idx="11">
                  <c:v>1.422562286029422E-2</c:v>
                </c:pt>
                <c:pt idx="12">
                  <c:v>2.8348621763024693E-2</c:v>
                </c:pt>
              </c:numCache>
            </c:numRef>
          </c:val>
        </c:ser>
        <c:gapWidth val="100"/>
        <c:splitType val="pos"/>
        <c:splitPos val="9"/>
        <c:secondPieSize val="75"/>
        <c:serLines/>
      </c:ofPieChart>
    </c:plotArea>
    <c:legend>
      <c:legendPos val="r"/>
      <c:layout/>
    </c:legend>
    <c:plotVisOnly val="1"/>
    <c:dispBlanksAs val="zero"/>
  </c:chart>
  <c:printSettings>
    <c:headerFooter/>
    <c:pageMargins b="0.75000000000000566" l="0.70000000000000062" r="0.70000000000000062" t="0.75000000000000566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28</xdr:row>
      <xdr:rowOff>123824</xdr:rowOff>
    </xdr:from>
    <xdr:to>
      <xdr:col>5</xdr:col>
      <xdr:colOff>447674</xdr:colOff>
      <xdr:row>62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tabSelected="1" zoomScaleNormal="100" workbookViewId="0">
      <selection activeCell="H65" sqref="H65"/>
    </sheetView>
  </sheetViews>
  <sheetFormatPr defaultRowHeight="12.75"/>
  <cols>
    <col min="2" max="2" width="4.7109375" customWidth="1"/>
    <col min="3" max="3" width="37.28515625" customWidth="1"/>
    <col min="4" max="4" width="14.7109375" customWidth="1"/>
    <col min="5" max="5" width="2.7109375" customWidth="1"/>
    <col min="6" max="6" width="14.140625" bestFit="1" customWidth="1"/>
    <col min="7" max="7" width="2.7109375" customWidth="1"/>
    <col min="8" max="8" width="13.85546875" bestFit="1" customWidth="1"/>
    <col min="9" max="9" width="12.28515625" bestFit="1" customWidth="1"/>
    <col min="10" max="10" width="20.5703125" bestFit="1" customWidth="1"/>
  </cols>
  <sheetData>
    <row r="1" spans="2:8">
      <c r="B1" s="61" t="s">
        <v>61</v>
      </c>
      <c r="C1" s="61"/>
      <c r="D1" s="61"/>
      <c r="E1" s="61"/>
      <c r="F1" s="61"/>
      <c r="G1" s="61"/>
      <c r="H1" s="61"/>
    </row>
    <row r="2" spans="2:8">
      <c r="B2" s="61" t="s">
        <v>80</v>
      </c>
      <c r="C2" s="61"/>
      <c r="D2" s="61"/>
      <c r="E2" s="61"/>
      <c r="F2" s="61"/>
      <c r="G2" s="61"/>
      <c r="H2" s="61"/>
    </row>
    <row r="3" spans="2:8">
      <c r="B3" s="61" t="s">
        <v>92</v>
      </c>
      <c r="C3" s="61"/>
      <c r="D3" s="61"/>
      <c r="E3" s="61"/>
      <c r="F3" s="61"/>
      <c r="G3" s="61"/>
      <c r="H3" s="61"/>
    </row>
    <row r="4" spans="2:8">
      <c r="B4" s="9"/>
      <c r="C4" s="9"/>
      <c r="D4" s="9"/>
      <c r="E4" s="9"/>
      <c r="F4" s="9"/>
      <c r="G4" s="9"/>
      <c r="H4" s="9"/>
    </row>
    <row r="5" spans="2:8" ht="26.25" customHeight="1">
      <c r="B5" s="37" t="s">
        <v>29</v>
      </c>
      <c r="C5" s="4"/>
      <c r="D5" s="38" t="s">
        <v>84</v>
      </c>
      <c r="E5" s="38"/>
      <c r="F5" s="38" t="s">
        <v>82</v>
      </c>
      <c r="G5" s="38"/>
      <c r="H5" s="59" t="s">
        <v>83</v>
      </c>
    </row>
    <row r="6" spans="2:8">
      <c r="B6" t="s">
        <v>4</v>
      </c>
      <c r="H6" s="7"/>
    </row>
    <row r="7" spans="2:8">
      <c r="C7" t="s">
        <v>5</v>
      </c>
      <c r="D7" s="24">
        <v>169391468</v>
      </c>
      <c r="E7" s="24"/>
      <c r="F7" s="24">
        <v>60806899</v>
      </c>
      <c r="G7" s="24"/>
      <c r="H7" s="24">
        <v>0</v>
      </c>
    </row>
    <row r="8" spans="2:8">
      <c r="C8" t="s">
        <v>6</v>
      </c>
      <c r="D8" s="8">
        <v>1970472</v>
      </c>
      <c r="E8" s="8"/>
      <c r="F8" s="8">
        <v>707346</v>
      </c>
      <c r="G8" s="8"/>
      <c r="H8" s="8"/>
    </row>
    <row r="9" spans="2:8">
      <c r="C9" t="s">
        <v>7</v>
      </c>
      <c r="D9" s="8">
        <v>367925</v>
      </c>
      <c r="E9" s="8"/>
      <c r="F9" s="8">
        <v>132075</v>
      </c>
      <c r="G9" s="8"/>
      <c r="H9" s="8"/>
    </row>
    <row r="10" spans="2:8">
      <c r="C10" t="s">
        <v>8</v>
      </c>
      <c r="D10" s="8">
        <v>1486497</v>
      </c>
      <c r="E10" s="8"/>
      <c r="F10" s="8">
        <v>533612</v>
      </c>
      <c r="G10" s="8"/>
      <c r="H10" s="8"/>
    </row>
    <row r="11" spans="2:8">
      <c r="C11" t="s">
        <v>9</v>
      </c>
      <c r="D11" s="23">
        <f>SUM(D7:D10)</f>
        <v>173216362</v>
      </c>
      <c r="E11" s="23"/>
      <c r="F11" s="23">
        <f>SUM(F7:F10)</f>
        <v>62179932</v>
      </c>
      <c r="G11" s="23"/>
      <c r="H11" s="23">
        <v>0</v>
      </c>
    </row>
    <row r="12" spans="2:8">
      <c r="D12" s="8"/>
      <c r="E12" s="8"/>
      <c r="F12" s="8" t="s">
        <v>10</v>
      </c>
      <c r="G12" s="8"/>
      <c r="H12" s="8"/>
    </row>
    <row r="13" spans="2:8">
      <c r="B13" t="s">
        <v>11</v>
      </c>
      <c r="D13" s="8"/>
      <c r="E13" s="8"/>
      <c r="F13" s="8"/>
      <c r="G13" s="8"/>
      <c r="H13" s="8"/>
    </row>
    <row r="14" spans="2:8">
      <c r="C14" s="11" t="s">
        <v>78</v>
      </c>
      <c r="D14" s="8">
        <v>440000</v>
      </c>
      <c r="E14" s="8"/>
      <c r="F14" s="8"/>
      <c r="G14" s="8"/>
      <c r="H14" s="8"/>
    </row>
    <row r="15" spans="2:8">
      <c r="C15" s="11" t="s">
        <v>12</v>
      </c>
      <c r="D15" s="8">
        <v>75000</v>
      </c>
      <c r="E15" s="8"/>
      <c r="F15" s="8"/>
      <c r="G15" s="8"/>
      <c r="H15" s="8"/>
    </row>
    <row r="16" spans="2:8">
      <c r="C16" t="s">
        <v>13</v>
      </c>
      <c r="D16" s="8">
        <v>200000</v>
      </c>
      <c r="E16" s="8"/>
      <c r="F16" s="8"/>
      <c r="G16" s="8"/>
      <c r="H16" s="8"/>
    </row>
    <row r="17" spans="2:10">
      <c r="C17" t="s">
        <v>14</v>
      </c>
      <c r="D17" s="8">
        <v>60000</v>
      </c>
      <c r="E17" s="8"/>
      <c r="F17" s="8"/>
      <c r="G17" s="8"/>
      <c r="H17" s="8"/>
    </row>
    <row r="18" spans="2:10">
      <c r="C18" t="s">
        <v>9</v>
      </c>
      <c r="D18" s="23">
        <f>SUM(D14:D17)</f>
        <v>775000</v>
      </c>
      <c r="E18" s="23"/>
      <c r="F18" s="23">
        <v>0</v>
      </c>
      <c r="G18" s="23"/>
      <c r="H18" s="23">
        <v>0</v>
      </c>
    </row>
    <row r="19" spans="2:10">
      <c r="D19" s="8"/>
      <c r="E19" s="8"/>
      <c r="F19" s="8"/>
      <c r="G19" s="8"/>
      <c r="H19" s="8"/>
    </row>
    <row r="20" spans="2:10">
      <c r="B20" t="s">
        <v>15</v>
      </c>
      <c r="D20" s="8"/>
      <c r="E20" s="8"/>
      <c r="F20" s="8"/>
      <c r="G20" s="8"/>
      <c r="H20" s="8"/>
    </row>
    <row r="21" spans="2:10">
      <c r="C21" t="s">
        <v>16</v>
      </c>
      <c r="D21" s="8">
        <v>1800000</v>
      </c>
      <c r="E21" s="8"/>
      <c r="F21" s="8">
        <v>390000</v>
      </c>
      <c r="G21" s="8"/>
      <c r="H21" s="8"/>
    </row>
    <row r="22" spans="2:10">
      <c r="C22" t="s">
        <v>17</v>
      </c>
      <c r="D22" s="8">
        <v>600000</v>
      </c>
      <c r="E22" s="8"/>
      <c r="F22" s="8"/>
      <c r="G22" s="8"/>
      <c r="H22" s="8"/>
    </row>
    <row r="23" spans="2:10">
      <c r="C23" t="s">
        <v>18</v>
      </c>
      <c r="D23" s="8">
        <v>400000</v>
      </c>
      <c r="E23" s="8"/>
      <c r="F23" s="8"/>
      <c r="G23" s="8"/>
      <c r="H23" s="8"/>
    </row>
    <row r="24" spans="2:10">
      <c r="C24" t="s">
        <v>19</v>
      </c>
      <c r="D24" s="8">
        <v>126000</v>
      </c>
      <c r="E24" s="8"/>
      <c r="F24" s="8"/>
      <c r="G24" s="8"/>
      <c r="H24" s="8"/>
    </row>
    <row r="25" spans="2:10">
      <c r="C25" t="s">
        <v>20</v>
      </c>
      <c r="D25" s="8">
        <v>570000</v>
      </c>
      <c r="E25" s="8"/>
      <c r="F25" s="8"/>
      <c r="G25" s="8"/>
      <c r="H25" s="8"/>
    </row>
    <row r="26" spans="2:10">
      <c r="C26" s="11" t="s">
        <v>30</v>
      </c>
      <c r="D26" s="8">
        <v>0</v>
      </c>
      <c r="E26" s="8"/>
      <c r="F26" s="8"/>
      <c r="G26" s="8"/>
      <c r="H26" s="8">
        <v>5102281</v>
      </c>
    </row>
    <row r="27" spans="2:10">
      <c r="C27" t="s">
        <v>21</v>
      </c>
      <c r="D27" s="8">
        <v>250000</v>
      </c>
      <c r="E27" s="8"/>
      <c r="F27" s="8"/>
      <c r="G27" s="8"/>
      <c r="H27" s="8"/>
    </row>
    <row r="28" spans="2:10">
      <c r="C28" t="s">
        <v>27</v>
      </c>
      <c r="D28" s="8">
        <v>40000</v>
      </c>
      <c r="E28" s="8"/>
      <c r="F28" s="8"/>
      <c r="G28" s="8"/>
      <c r="H28" s="8"/>
    </row>
    <row r="29" spans="2:10">
      <c r="C29" t="s">
        <v>9</v>
      </c>
      <c r="D29" s="23">
        <f>SUM(D21:D28)</f>
        <v>3786000</v>
      </c>
      <c r="E29" s="23"/>
      <c r="F29" s="23">
        <f t="shared" ref="F29:H29" si="0">SUM(F21:F28)</f>
        <v>390000</v>
      </c>
      <c r="G29" s="23"/>
      <c r="H29" s="23">
        <f t="shared" si="0"/>
        <v>5102281</v>
      </c>
      <c r="I29" s="5"/>
    </row>
    <row r="30" spans="2:10">
      <c r="D30" s="8"/>
      <c r="E30" s="8"/>
      <c r="F30" s="8"/>
      <c r="G30" s="8"/>
      <c r="H30" s="8"/>
    </row>
    <row r="31" spans="2:10">
      <c r="B31" t="s">
        <v>22</v>
      </c>
      <c r="D31" s="8"/>
      <c r="E31" s="8"/>
      <c r="F31" s="8"/>
      <c r="G31" s="8"/>
      <c r="H31" s="8"/>
    </row>
    <row r="32" spans="2:10">
      <c r="C32" t="s">
        <v>23</v>
      </c>
      <c r="D32" s="8">
        <f>22713956+10505859</f>
        <v>33219815</v>
      </c>
      <c r="E32" s="8"/>
      <c r="F32" s="8"/>
      <c r="G32" s="8"/>
      <c r="H32" s="8"/>
      <c r="I32" s="5"/>
      <c r="J32" s="26"/>
    </row>
    <row r="33" spans="2:10">
      <c r="C33" t="s">
        <v>24</v>
      </c>
      <c r="D33" s="8">
        <v>9800000</v>
      </c>
      <c r="E33" s="8"/>
      <c r="F33" s="8"/>
      <c r="G33" s="8"/>
      <c r="H33" s="8"/>
      <c r="I33" s="5"/>
      <c r="J33" s="26"/>
    </row>
    <row r="34" spans="2:10">
      <c r="C34" s="11" t="s">
        <v>86</v>
      </c>
      <c r="D34" s="8"/>
      <c r="E34" s="8"/>
      <c r="F34" s="8">
        <v>744239</v>
      </c>
      <c r="G34" s="8"/>
      <c r="H34" s="8"/>
    </row>
    <row r="35" spans="2:10">
      <c r="C35" t="s">
        <v>31</v>
      </c>
      <c r="D35" s="8"/>
      <c r="E35" s="8"/>
      <c r="F35" s="8"/>
      <c r="G35" s="8"/>
      <c r="H35" s="8">
        <v>53176</v>
      </c>
      <c r="J35" s="27"/>
    </row>
    <row r="36" spans="2:10">
      <c r="C36" t="s">
        <v>9</v>
      </c>
      <c r="D36" s="23">
        <f>SUM(D32:D35)</f>
        <v>43019815</v>
      </c>
      <c r="E36" s="23"/>
      <c r="F36" s="23">
        <f>SUM(F32:F35)</f>
        <v>744239</v>
      </c>
      <c r="G36" s="23"/>
      <c r="H36" s="23">
        <f>SUM(H32:H35)</f>
        <v>53176</v>
      </c>
    </row>
    <row r="37" spans="2:10">
      <c r="D37" s="8"/>
      <c r="E37" s="8"/>
      <c r="F37" s="8"/>
      <c r="G37" s="8"/>
      <c r="H37" s="8"/>
    </row>
    <row r="38" spans="2:10">
      <c r="B38" t="s">
        <v>25</v>
      </c>
      <c r="D38" s="8"/>
      <c r="E38" s="8"/>
      <c r="F38" s="8"/>
      <c r="G38" s="8"/>
      <c r="H38" s="8"/>
    </row>
    <row r="39" spans="2:10">
      <c r="C39" t="s">
        <v>41</v>
      </c>
      <c r="D39" s="8">
        <f>125000</f>
        <v>125000</v>
      </c>
      <c r="E39" s="8"/>
      <c r="F39" s="8"/>
      <c r="G39" s="8"/>
      <c r="H39" s="8"/>
    </row>
    <row r="40" spans="2:10">
      <c r="C40" t="s">
        <v>26</v>
      </c>
      <c r="D40" s="8">
        <v>2500000</v>
      </c>
      <c r="E40" s="8"/>
      <c r="F40" s="8"/>
      <c r="G40" s="8"/>
      <c r="H40" s="8"/>
    </row>
    <row r="41" spans="2:10">
      <c r="C41" t="s">
        <v>32</v>
      </c>
      <c r="D41" s="8"/>
      <c r="E41" s="8"/>
      <c r="F41" s="8"/>
      <c r="G41" s="8"/>
      <c r="H41" s="8">
        <v>1382515</v>
      </c>
    </row>
    <row r="42" spans="2:10">
      <c r="C42" t="s">
        <v>33</v>
      </c>
      <c r="D42" s="8"/>
      <c r="E42" s="8"/>
      <c r="F42" s="8"/>
      <c r="G42" s="8"/>
      <c r="H42" s="8">
        <f>3948690+28663+63275</f>
        <v>4040628</v>
      </c>
    </row>
    <row r="43" spans="2:10">
      <c r="C43" t="s">
        <v>34</v>
      </c>
      <c r="D43" s="8"/>
      <c r="E43" s="8"/>
      <c r="F43" s="8"/>
      <c r="G43" s="8"/>
      <c r="H43" s="8">
        <v>598256</v>
      </c>
    </row>
    <row r="44" spans="2:10">
      <c r="C44" t="s">
        <v>9</v>
      </c>
      <c r="D44" s="23">
        <f>SUM(D39:D43)</f>
        <v>2625000</v>
      </c>
      <c r="E44" s="23"/>
      <c r="F44" s="23">
        <f t="shared" ref="F44:H44" si="1">SUM(F39:F43)</f>
        <v>0</v>
      </c>
      <c r="G44" s="23"/>
      <c r="H44" s="23">
        <f t="shared" si="1"/>
        <v>6021399</v>
      </c>
      <c r="I44" s="5"/>
    </row>
    <row r="45" spans="2:10">
      <c r="D45" s="8"/>
      <c r="E45" s="8"/>
      <c r="F45" s="8"/>
      <c r="G45" s="8"/>
      <c r="H45" s="8"/>
    </row>
    <row r="46" spans="2:10">
      <c r="D46" s="8"/>
      <c r="E46" s="8"/>
      <c r="F46" s="8"/>
      <c r="G46" s="8"/>
      <c r="H46" s="8"/>
      <c r="J46" s="6"/>
    </row>
    <row r="47" spans="2:10">
      <c r="B47" t="s">
        <v>35</v>
      </c>
      <c r="D47" s="25">
        <f>SUM(D11,D18,D29,D36,D44)</f>
        <v>223422177</v>
      </c>
      <c r="E47" s="25"/>
      <c r="F47" s="25">
        <f>SUM(F11,F18,F29,F36,F44)</f>
        <v>63314171</v>
      </c>
      <c r="G47" s="25"/>
      <c r="H47" s="25">
        <f>SUM(H11,H18,H29,H36,H44)</f>
        <v>11176856</v>
      </c>
      <c r="J47" s="6"/>
    </row>
    <row r="48" spans="2:10">
      <c r="D48" s="8"/>
      <c r="E48" s="8"/>
      <c r="F48" s="8"/>
      <c r="G48" s="8"/>
      <c r="H48" s="8"/>
    </row>
    <row r="49" spans="2:8">
      <c r="B49" t="s">
        <v>36</v>
      </c>
      <c r="D49" s="8">
        <v>234253293</v>
      </c>
      <c r="E49" s="8"/>
      <c r="F49" s="8">
        <v>63314171</v>
      </c>
      <c r="G49" s="8"/>
      <c r="H49" s="8">
        <v>10855049</v>
      </c>
    </row>
    <row r="50" spans="2:8">
      <c r="B50" t="s">
        <v>37</v>
      </c>
      <c r="D50" s="28">
        <v>-4585065.8600000003</v>
      </c>
      <c r="E50" s="28"/>
      <c r="F50" s="28">
        <v>0</v>
      </c>
      <c r="G50" s="28"/>
      <c r="H50" s="28">
        <v>0</v>
      </c>
    </row>
    <row r="51" spans="2:8">
      <c r="B51" t="s">
        <v>38</v>
      </c>
      <c r="D51" s="23">
        <f>D49+D50</f>
        <v>229668227.13999999</v>
      </c>
      <c r="E51" s="23"/>
      <c r="F51" s="23">
        <f>F49+F50</f>
        <v>63314171</v>
      </c>
      <c r="G51" s="23"/>
      <c r="H51" s="23">
        <f>H49+H50</f>
        <v>10855049</v>
      </c>
    </row>
    <row r="52" spans="2:8">
      <c r="D52" s="8"/>
      <c r="E52" s="8"/>
      <c r="F52" s="8"/>
      <c r="G52" s="8"/>
      <c r="H52" s="8"/>
    </row>
    <row r="53" spans="2:8">
      <c r="B53" t="s">
        <v>60</v>
      </c>
      <c r="D53" s="8">
        <f>D47-D51</f>
        <v>-6246050.1399999857</v>
      </c>
      <c r="E53" s="8"/>
      <c r="F53" s="8">
        <f>F47-F51</f>
        <v>0</v>
      </c>
      <c r="G53" s="8"/>
      <c r="H53" s="8">
        <f>H47-H51</f>
        <v>321807</v>
      </c>
    </row>
    <row r="54" spans="2:8">
      <c r="D54" s="8"/>
      <c r="E54" s="8"/>
      <c r="F54" s="8"/>
      <c r="G54" s="8"/>
      <c r="H54" s="8"/>
    </row>
    <row r="55" spans="2:8">
      <c r="B55" t="s">
        <v>39</v>
      </c>
      <c r="D55" s="8">
        <v>90266685</v>
      </c>
      <c r="E55" s="8"/>
      <c r="F55" s="8">
        <v>25598898</v>
      </c>
      <c r="G55" s="8"/>
      <c r="H55" s="8">
        <v>4009572</v>
      </c>
    </row>
    <row r="56" spans="2:8" ht="13.5" thickBot="1">
      <c r="B56" t="s">
        <v>40</v>
      </c>
      <c r="D56" s="34">
        <f>D53+D55-1</f>
        <v>84020633.860000014</v>
      </c>
      <c r="E56" s="34"/>
      <c r="F56" s="34">
        <f>F53+F55</f>
        <v>25598898</v>
      </c>
      <c r="G56" s="36" t="s">
        <v>28</v>
      </c>
      <c r="H56" s="34">
        <f>H53+H55</f>
        <v>4331379</v>
      </c>
    </row>
    <row r="57" spans="2:8" ht="13.5" thickTop="1">
      <c r="D57" s="5"/>
      <c r="E57" s="5"/>
      <c r="F57" s="5"/>
      <c r="G57" s="5"/>
      <c r="H57" s="5"/>
    </row>
    <row r="58" spans="2:8" s="7" customFormat="1">
      <c r="B58" s="35" t="s">
        <v>93</v>
      </c>
      <c r="D58" s="8"/>
      <c r="E58" s="8"/>
      <c r="F58" s="8"/>
      <c r="G58" s="8"/>
      <c r="H58" s="8"/>
    </row>
    <row r="59" spans="2:8">
      <c r="D59" s="5"/>
      <c r="E59" s="5"/>
      <c r="F59" s="5"/>
      <c r="G59" s="5"/>
      <c r="H59" s="5"/>
    </row>
    <row r="60" spans="2:8">
      <c r="D60" s="5"/>
      <c r="E60" s="5"/>
      <c r="F60" s="5"/>
      <c r="G60" s="5"/>
      <c r="H60" s="5"/>
    </row>
    <row r="61" spans="2:8">
      <c r="D61" s="5"/>
      <c r="E61" s="5"/>
      <c r="F61" s="5"/>
      <c r="G61" s="5"/>
      <c r="H61" s="5"/>
    </row>
    <row r="62" spans="2:8">
      <c r="D62" s="5"/>
      <c r="E62" s="5"/>
      <c r="F62" s="5"/>
      <c r="G62" s="5"/>
      <c r="H62" s="5"/>
    </row>
    <row r="63" spans="2:8">
      <c r="D63" s="5"/>
      <c r="E63" s="5"/>
      <c r="F63" s="5"/>
      <c r="G63" s="5"/>
      <c r="H63" s="5"/>
    </row>
    <row r="65" spans="4:5">
      <c r="D65" s="5"/>
      <c r="E65" s="5"/>
    </row>
  </sheetData>
  <mergeCells count="3">
    <mergeCell ref="B1:H1"/>
    <mergeCell ref="B2:H2"/>
    <mergeCell ref="B3:H3"/>
  </mergeCells>
  <phoneticPr fontId="3" type="noConversion"/>
  <printOptions horizontalCentered="1"/>
  <pageMargins left="0.25" right="0.25" top="0.5" bottom="0.5" header="0.5" footer="0.5"/>
  <pageSetup scale="98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7"/>
  <sheetViews>
    <sheetView zoomScaleNormal="100" workbookViewId="0">
      <selection activeCell="G10" sqref="G10"/>
    </sheetView>
  </sheetViews>
  <sheetFormatPr defaultRowHeight="12.75"/>
  <cols>
    <col min="1" max="1" width="9.42578125" customWidth="1"/>
    <col min="2" max="2" width="62" bestFit="1" customWidth="1"/>
    <col min="3" max="3" width="15.140625" style="1" bestFit="1" customWidth="1"/>
    <col min="4" max="4" width="15.28515625" style="1" customWidth="1"/>
    <col min="5" max="5" width="14" style="1" bestFit="1" customWidth="1"/>
    <col min="7" max="7" width="12.5703125" customWidth="1"/>
    <col min="8" max="8" width="27.42578125" bestFit="1" customWidth="1"/>
    <col min="9" max="9" width="42.5703125" bestFit="1" customWidth="1"/>
    <col min="10" max="10" width="12.140625" bestFit="1" customWidth="1"/>
    <col min="13" max="13" width="10.28515625" bestFit="1" customWidth="1"/>
  </cols>
  <sheetData>
    <row r="1" spans="2:9">
      <c r="B1" s="61" t="s">
        <v>61</v>
      </c>
      <c r="C1" s="61"/>
      <c r="D1" s="61"/>
      <c r="E1" s="61"/>
      <c r="F1" s="9"/>
    </row>
    <row r="2" spans="2:9">
      <c r="B2" s="61" t="s">
        <v>81</v>
      </c>
      <c r="C2" s="61"/>
      <c r="D2" s="61"/>
      <c r="E2" s="61"/>
      <c r="F2" s="9"/>
    </row>
    <row r="3" spans="2:9">
      <c r="B3" s="61" t="s">
        <v>92</v>
      </c>
      <c r="C3" s="61"/>
      <c r="D3" s="61"/>
      <c r="E3" s="61"/>
      <c r="F3" s="9"/>
    </row>
    <row r="4" spans="2:9">
      <c r="B4" s="9"/>
      <c r="C4" s="9"/>
      <c r="D4" s="9"/>
      <c r="E4" s="9"/>
      <c r="F4" s="9"/>
    </row>
    <row r="5" spans="2:9" ht="30" customHeight="1">
      <c r="B5" s="12" t="s">
        <v>3</v>
      </c>
      <c r="C5" s="12" t="s">
        <v>62</v>
      </c>
      <c r="D5" s="13" t="s">
        <v>63</v>
      </c>
      <c r="E5" s="12" t="s">
        <v>64</v>
      </c>
    </row>
    <row r="6" spans="2:9" ht="15" customHeight="1">
      <c r="B6" s="7" t="s">
        <v>42</v>
      </c>
      <c r="C6" s="15">
        <v>142425694</v>
      </c>
      <c r="D6" s="16">
        <v>0</v>
      </c>
      <c r="E6" s="57">
        <v>0</v>
      </c>
      <c r="H6" s="39"/>
      <c r="I6" s="39"/>
    </row>
    <row r="7" spans="2:9" ht="15" customHeight="1">
      <c r="B7" s="7" t="s">
        <v>43</v>
      </c>
      <c r="C7" s="15">
        <v>4066404</v>
      </c>
      <c r="D7" s="17">
        <v>0</v>
      </c>
      <c r="E7" s="58">
        <v>0</v>
      </c>
      <c r="H7" s="40"/>
    </row>
    <row r="8" spans="2:9" ht="15" customHeight="1">
      <c r="B8" s="7" t="s">
        <v>44</v>
      </c>
      <c r="C8" s="15">
        <v>3332399</v>
      </c>
      <c r="D8" s="17">
        <v>0</v>
      </c>
      <c r="E8" s="58">
        <v>0</v>
      </c>
      <c r="H8" s="40"/>
    </row>
    <row r="9" spans="2:9" ht="15" customHeight="1">
      <c r="B9" s="7" t="s">
        <v>45</v>
      </c>
      <c r="C9" s="15">
        <v>3828692</v>
      </c>
      <c r="D9" s="17">
        <v>0</v>
      </c>
      <c r="E9" s="58">
        <v>0</v>
      </c>
      <c r="H9" s="40"/>
    </row>
    <row r="10" spans="2:9" ht="15" customHeight="1">
      <c r="B10" s="7" t="s">
        <v>46</v>
      </c>
      <c r="C10" s="15">
        <v>14653913</v>
      </c>
      <c r="D10" s="17">
        <v>0</v>
      </c>
      <c r="E10" s="58">
        <v>0</v>
      </c>
      <c r="H10" s="40"/>
    </row>
    <row r="11" spans="2:9" ht="15" customHeight="1">
      <c r="B11" s="7" t="s">
        <v>47</v>
      </c>
      <c r="C11" s="15">
        <v>7640036</v>
      </c>
      <c r="D11" s="17">
        <v>0</v>
      </c>
      <c r="E11" s="58">
        <v>0</v>
      </c>
      <c r="H11" s="40"/>
    </row>
    <row r="12" spans="2:9" ht="15" customHeight="1">
      <c r="B12" s="7" t="s">
        <v>48</v>
      </c>
      <c r="C12" s="15">
        <v>423973</v>
      </c>
      <c r="D12" s="17">
        <v>0</v>
      </c>
      <c r="E12" s="58">
        <v>0</v>
      </c>
      <c r="H12" s="40"/>
    </row>
    <row r="13" spans="2:9" ht="15" customHeight="1">
      <c r="B13" s="7" t="s">
        <v>49</v>
      </c>
      <c r="C13" s="15">
        <v>2657683</v>
      </c>
      <c r="D13" s="17">
        <v>0</v>
      </c>
      <c r="E13" s="58">
        <v>0</v>
      </c>
      <c r="H13" s="40"/>
    </row>
    <row r="14" spans="2:9" ht="15" customHeight="1">
      <c r="B14" s="7" t="s">
        <v>50</v>
      </c>
      <c r="C14" s="15">
        <v>9762402</v>
      </c>
      <c r="D14" s="17">
        <v>0</v>
      </c>
      <c r="E14" s="58">
        <v>0</v>
      </c>
      <c r="H14" s="40"/>
    </row>
    <row r="15" spans="2:9" ht="15" customHeight="1">
      <c r="B15" s="7" t="s">
        <v>2</v>
      </c>
      <c r="C15" s="17">
        <v>0</v>
      </c>
      <c r="D15" s="17">
        <v>0</v>
      </c>
      <c r="E15" s="31">
        <v>10553651</v>
      </c>
      <c r="H15" s="40"/>
    </row>
    <row r="16" spans="2:9" ht="15" customHeight="1">
      <c r="B16" s="7" t="s">
        <v>51</v>
      </c>
      <c r="C16" s="15">
        <v>6725263</v>
      </c>
      <c r="D16" s="17">
        <v>0</v>
      </c>
      <c r="E16" s="58">
        <v>0</v>
      </c>
      <c r="H16" s="17"/>
    </row>
    <row r="17" spans="2:8" ht="15" customHeight="1">
      <c r="B17" s="7" t="s">
        <v>52</v>
      </c>
      <c r="C17" s="15">
        <v>4927903</v>
      </c>
      <c r="D17" s="17">
        <v>0</v>
      </c>
      <c r="E17" s="58">
        <v>0</v>
      </c>
      <c r="H17" s="40"/>
    </row>
    <row r="18" spans="2:8" ht="15" customHeight="1">
      <c r="B18" s="7" t="s">
        <v>53</v>
      </c>
      <c r="C18" s="15">
        <v>21213037</v>
      </c>
      <c r="D18" s="17">
        <v>0</v>
      </c>
      <c r="E18" s="31">
        <v>301398</v>
      </c>
      <c r="H18" s="40"/>
    </row>
    <row r="19" spans="2:8" ht="15" customHeight="1">
      <c r="B19" s="7" t="s">
        <v>54</v>
      </c>
      <c r="C19" s="15">
        <v>1662526</v>
      </c>
      <c r="D19" s="17">
        <v>0</v>
      </c>
      <c r="E19" s="58">
        <v>0</v>
      </c>
      <c r="H19" s="40"/>
    </row>
    <row r="20" spans="2:8" ht="15" customHeight="1">
      <c r="B20" s="7" t="s">
        <v>55</v>
      </c>
      <c r="C20" s="15">
        <v>4036792</v>
      </c>
      <c r="D20" s="17">
        <v>0</v>
      </c>
      <c r="E20" s="58">
        <v>0</v>
      </c>
      <c r="H20" s="40"/>
    </row>
    <row r="21" spans="2:8" ht="15" customHeight="1">
      <c r="B21" s="7" t="s">
        <v>56</v>
      </c>
      <c r="C21" s="15">
        <v>191884</v>
      </c>
      <c r="D21" s="17">
        <v>0</v>
      </c>
      <c r="E21" s="58">
        <v>0</v>
      </c>
      <c r="H21" s="40"/>
    </row>
    <row r="22" spans="2:8" ht="15" customHeight="1">
      <c r="B22" s="7" t="s">
        <v>57</v>
      </c>
      <c r="C22" s="17">
        <v>0</v>
      </c>
      <c r="D22" s="18">
        <v>63314171</v>
      </c>
      <c r="E22" s="58">
        <v>0</v>
      </c>
      <c r="H22" s="40"/>
    </row>
    <row r="23" spans="2:8" ht="15" customHeight="1">
      <c r="B23" s="7" t="s">
        <v>58</v>
      </c>
      <c r="C23" s="17">
        <v>0</v>
      </c>
      <c r="D23" s="17">
        <v>0</v>
      </c>
      <c r="E23" s="58">
        <v>0</v>
      </c>
      <c r="H23" s="40"/>
    </row>
    <row r="24" spans="2:8" ht="15" customHeight="1">
      <c r="B24" s="7" t="s">
        <v>85</v>
      </c>
      <c r="C24" s="15">
        <v>5000000</v>
      </c>
      <c r="D24" s="17"/>
      <c r="E24" s="58"/>
      <c r="H24" s="40"/>
    </row>
    <row r="25" spans="2:8" ht="15" customHeight="1">
      <c r="B25" t="s">
        <v>0</v>
      </c>
      <c r="C25" s="15">
        <v>100000</v>
      </c>
      <c r="D25" s="17">
        <v>0</v>
      </c>
      <c r="E25" s="58">
        <v>0</v>
      </c>
      <c r="H25" s="40"/>
    </row>
    <row r="26" spans="2:8" ht="15" customHeight="1">
      <c r="B26" t="s">
        <v>1</v>
      </c>
      <c r="C26" s="15">
        <v>1604692</v>
      </c>
      <c r="D26" s="17">
        <v>0</v>
      </c>
      <c r="E26" s="58">
        <v>0</v>
      </c>
      <c r="H26" s="40"/>
    </row>
    <row r="27" spans="2:8" ht="15" customHeight="1" thickBot="1">
      <c r="B27" s="2" t="s">
        <v>59</v>
      </c>
      <c r="C27" s="19">
        <f t="shared" ref="C27:D27" si="0">SUM(C6:C26)</f>
        <v>234253293</v>
      </c>
      <c r="D27" s="19">
        <f t="shared" si="0"/>
        <v>63314171</v>
      </c>
      <c r="E27" s="19">
        <f>SUM(E6:E26)</f>
        <v>10855049</v>
      </c>
    </row>
    <row r="28" spans="2:8" ht="13.5" thickTop="1"/>
    <row r="46" spans="4:4">
      <c r="D46" s="14"/>
    </row>
    <row r="47" spans="4:4">
      <c r="D47" s="10"/>
    </row>
    <row r="81" spans="2:7">
      <c r="B81" s="12" t="s">
        <v>3</v>
      </c>
      <c r="C81" s="12" t="s">
        <v>65</v>
      </c>
    </row>
    <row r="82" spans="2:7">
      <c r="B82" t="s">
        <v>42</v>
      </c>
      <c r="C82" s="60">
        <f>C6/$C$27</f>
        <v>0.6079986845691856</v>
      </c>
      <c r="D82" s="10"/>
      <c r="E82"/>
      <c r="F82" s="15"/>
      <c r="G82" s="10"/>
    </row>
    <row r="83" spans="2:7">
      <c r="B83" t="s">
        <v>53</v>
      </c>
      <c r="C83" s="60">
        <f>C18/$C$27</f>
        <v>9.0555982066813465E-2</v>
      </c>
      <c r="D83" s="10"/>
      <c r="E83"/>
      <c r="F83" s="15"/>
      <c r="G83" s="10"/>
    </row>
    <row r="84" spans="2:7">
      <c r="B84" t="s">
        <v>46</v>
      </c>
      <c r="C84" s="60">
        <f>C10/$C$27</f>
        <v>6.2555846333396045E-2</v>
      </c>
      <c r="D84" s="10"/>
      <c r="E84"/>
      <c r="F84" s="15"/>
      <c r="G84" s="10"/>
    </row>
    <row r="85" spans="2:7">
      <c r="B85" t="s">
        <v>50</v>
      </c>
      <c r="C85" s="60">
        <f>C14/$C$27</f>
        <v>4.1674556096848552E-2</v>
      </c>
      <c r="D85" s="10"/>
      <c r="E85"/>
      <c r="F85" s="15"/>
      <c r="G85" s="10"/>
    </row>
    <row r="86" spans="2:7">
      <c r="B86" t="s">
        <v>47</v>
      </c>
      <c r="C86" s="29">
        <f>C11/C27</f>
        <v>3.2614423055303647E-2</v>
      </c>
      <c r="D86" s="10"/>
      <c r="E86"/>
      <c r="F86" s="15"/>
      <c r="G86" s="10"/>
    </row>
    <row r="87" spans="2:7">
      <c r="B87" t="s">
        <v>51</v>
      </c>
      <c r="C87" s="29">
        <f>C16/C27</f>
        <v>2.8709363756948339E-2</v>
      </c>
      <c r="E87"/>
      <c r="F87" s="15"/>
      <c r="G87" s="10"/>
    </row>
    <row r="88" spans="2:7">
      <c r="B88" t="s">
        <v>85</v>
      </c>
      <c r="C88" s="29">
        <f>C24/C27</f>
        <v>2.1344417130563027E-2</v>
      </c>
      <c r="D88" s="10"/>
      <c r="E88"/>
      <c r="F88" s="15"/>
      <c r="G88" s="10"/>
    </row>
    <row r="89" spans="2:7">
      <c r="B89" t="s">
        <v>52</v>
      </c>
      <c r="C89" s="29">
        <f>C17/C27</f>
        <v>2.1036643442190587E-2</v>
      </c>
      <c r="D89" s="10"/>
      <c r="E89"/>
      <c r="F89" s="15"/>
      <c r="G89" s="10"/>
    </row>
    <row r="90" spans="2:7">
      <c r="B90" t="s">
        <v>43</v>
      </c>
      <c r="C90" s="29">
        <f>C7/C27</f>
        <v>1.7359004639478003E-2</v>
      </c>
      <c r="E90"/>
      <c r="F90" s="15"/>
      <c r="G90" s="10"/>
    </row>
    <row r="91" spans="2:7">
      <c r="B91" t="s">
        <v>55</v>
      </c>
      <c r="C91" s="29">
        <f>C20/C27</f>
        <v>1.7232594463463955E-2</v>
      </c>
      <c r="D91" s="10"/>
      <c r="E91"/>
      <c r="F91" s="15"/>
    </row>
    <row r="92" spans="2:7">
      <c r="B92" s="7" t="s">
        <v>45</v>
      </c>
      <c r="C92" s="29">
        <f>C9/C27</f>
        <v>1.6344239822489923E-2</v>
      </c>
      <c r="D92" s="10"/>
      <c r="E92"/>
      <c r="F92" s="15"/>
    </row>
    <row r="93" spans="2:7">
      <c r="B93" s="7" t="s">
        <v>44</v>
      </c>
      <c r="C93" s="29">
        <f>C8/C27</f>
        <v>1.422562286029422E-2</v>
      </c>
      <c r="D93" s="10"/>
      <c r="E93"/>
      <c r="F93" s="15"/>
    </row>
    <row r="94" spans="2:7">
      <c r="B94" s="11" t="s">
        <v>66</v>
      </c>
      <c r="C94" s="29">
        <f>SUM(C12,C13,C19,C21,C25,C26)/C27</f>
        <v>2.8348621763024693E-2</v>
      </c>
      <c r="D94" s="29"/>
      <c r="E94" s="11"/>
    </row>
    <row r="95" spans="2:7">
      <c r="B95" s="2" t="s">
        <v>59</v>
      </c>
      <c r="C95" s="29">
        <f>SUM(C82:C94)</f>
        <v>1</v>
      </c>
      <c r="D95" s="29"/>
      <c r="G95" s="10"/>
    </row>
    <row r="96" spans="2:7">
      <c r="G96" s="10"/>
    </row>
    <row r="97" spans="3:7">
      <c r="G97" s="10"/>
    </row>
    <row r="98" spans="3:7">
      <c r="G98" s="10"/>
    </row>
    <row r="99" spans="3:7">
      <c r="C99" s="10"/>
      <c r="G99" s="10"/>
    </row>
    <row r="100" spans="3:7">
      <c r="G100" s="10"/>
    </row>
    <row r="101" spans="3:7">
      <c r="G101" s="10"/>
    </row>
    <row r="102" spans="3:7">
      <c r="F102" s="10"/>
      <c r="G102" s="10"/>
    </row>
    <row r="103" spans="3:7">
      <c r="E103"/>
      <c r="F103" s="15"/>
      <c r="G103" s="10"/>
    </row>
    <row r="106" spans="3:7">
      <c r="E106"/>
      <c r="G106" s="10"/>
    </row>
    <row r="110" spans="3:7">
      <c r="E110"/>
      <c r="F110" s="15"/>
      <c r="G110" s="10"/>
    </row>
    <row r="112" spans="3:7">
      <c r="E112"/>
      <c r="F112" s="15"/>
      <c r="G112" s="10"/>
    </row>
    <row r="113" spans="5:7">
      <c r="E113"/>
      <c r="F113" s="15"/>
      <c r="G113" s="10"/>
    </row>
    <row r="114" spans="5:7">
      <c r="E114"/>
      <c r="F114" s="15"/>
      <c r="G114" s="10"/>
    </row>
    <row r="115" spans="5:7">
      <c r="E115"/>
      <c r="F115" s="15"/>
      <c r="G115" s="10"/>
    </row>
    <row r="116" spans="5:7">
      <c r="E116"/>
      <c r="F116" s="15"/>
      <c r="G116" s="10"/>
    </row>
    <row r="117" spans="5:7">
      <c r="E117"/>
      <c r="F117" s="15"/>
      <c r="G117" s="10"/>
    </row>
  </sheetData>
  <mergeCells count="3">
    <mergeCell ref="B1:E1"/>
    <mergeCell ref="B2:E2"/>
    <mergeCell ref="B3:E3"/>
  </mergeCells>
  <phoneticPr fontId="3" type="noConversion"/>
  <printOptions horizontalCentered="1"/>
  <pageMargins left="0.25" right="0.25" top="0.5" bottom="0.5" header="0.5" footer="0.5"/>
  <pageSetup scale="8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workbookViewId="0">
      <selection activeCell="C22" sqref="C22:C24"/>
    </sheetView>
  </sheetViews>
  <sheetFormatPr defaultRowHeight="12.75"/>
  <cols>
    <col min="1" max="1" width="12.140625" bestFit="1" customWidth="1"/>
    <col min="2" max="2" width="62" bestFit="1" customWidth="1"/>
    <col min="3" max="3" width="13.42578125" bestFit="1" customWidth="1"/>
    <col min="4" max="4" width="13.5703125" bestFit="1" customWidth="1"/>
    <col min="5" max="5" width="13.42578125" bestFit="1" customWidth="1"/>
    <col min="6" max="6" width="13.5703125" bestFit="1" customWidth="1"/>
    <col min="7" max="7" width="11.7109375" bestFit="1" customWidth="1"/>
    <col min="8" max="8" width="13" bestFit="1" customWidth="1"/>
    <col min="9" max="9" width="15" bestFit="1" customWidth="1"/>
    <col min="11" max="11" width="5.5703125" hidden="1" customWidth="1"/>
    <col min="12" max="12" width="13.85546875" hidden="1" customWidth="1"/>
    <col min="13" max="15" width="0" hidden="1" customWidth="1"/>
  </cols>
  <sheetData>
    <row r="1" spans="2:12" ht="45" customHeight="1">
      <c r="B1" s="62" t="s">
        <v>89</v>
      </c>
      <c r="C1" s="62"/>
      <c r="D1" s="62"/>
      <c r="E1" s="62"/>
      <c r="F1" s="62"/>
      <c r="G1" s="62"/>
      <c r="H1" s="62"/>
      <c r="I1" s="62"/>
    </row>
    <row r="2" spans="2:12">
      <c r="C2" s="1"/>
      <c r="D2" s="1"/>
      <c r="E2" s="1"/>
      <c r="F2" s="1"/>
      <c r="G2" s="1"/>
      <c r="H2" s="1"/>
    </row>
    <row r="3" spans="2:12">
      <c r="C3" s="41"/>
      <c r="D3" s="42" t="s">
        <v>91</v>
      </c>
      <c r="E3" s="41"/>
      <c r="F3" s="42" t="s">
        <v>88</v>
      </c>
      <c r="G3" s="42" t="s">
        <v>67</v>
      </c>
      <c r="H3" s="43" t="s">
        <v>68</v>
      </c>
      <c r="I3" s="43" t="s">
        <v>68</v>
      </c>
    </row>
    <row r="4" spans="2:12">
      <c r="B4" s="3" t="s">
        <v>73</v>
      </c>
      <c r="C4" s="44" t="s">
        <v>90</v>
      </c>
      <c r="D4" s="44" t="s">
        <v>69</v>
      </c>
      <c r="E4" s="44" t="s">
        <v>87</v>
      </c>
      <c r="F4" s="44" t="s">
        <v>70</v>
      </c>
      <c r="G4" s="44" t="s">
        <v>71</v>
      </c>
      <c r="H4" s="44" t="s">
        <v>72</v>
      </c>
      <c r="I4" s="44" t="s">
        <v>79</v>
      </c>
    </row>
    <row r="5" spans="2:12">
      <c r="B5" t="s">
        <v>42</v>
      </c>
      <c r="C5" s="15">
        <v>142425694</v>
      </c>
      <c r="D5" s="45">
        <f t="shared" ref="D5:D24" si="0">ROUND(C5/$C$38,0)</f>
        <v>5693</v>
      </c>
      <c r="E5" s="39">
        <v>138832721</v>
      </c>
      <c r="F5" s="45">
        <f t="shared" ref="F5:F24" si="1">ROUND(E5/$E$38,0)</f>
        <v>5567</v>
      </c>
      <c r="G5" s="45">
        <f t="shared" ref="G5:G24" si="2">C5-E5</f>
        <v>3592973</v>
      </c>
      <c r="H5" s="45">
        <f t="shared" ref="H5:H24" si="3">ROUND(D5-F5,0)</f>
        <v>126</v>
      </c>
      <c r="I5" s="29">
        <f t="shared" ref="I5:I25" si="4">IF(ISERROR((D5-F5)/F5),0,(D5-F5)/F5)</f>
        <v>2.2633375246991199E-2</v>
      </c>
      <c r="K5" s="21"/>
      <c r="L5" s="21"/>
    </row>
    <row r="6" spans="2:12">
      <c r="B6" t="s">
        <v>43</v>
      </c>
      <c r="C6" s="15">
        <v>4066404</v>
      </c>
      <c r="D6" s="46">
        <f t="shared" si="0"/>
        <v>163</v>
      </c>
      <c r="E6" s="40">
        <v>4012524</v>
      </c>
      <c r="F6" s="46">
        <f t="shared" si="1"/>
        <v>161</v>
      </c>
      <c r="G6" s="46">
        <f t="shared" si="2"/>
        <v>53880</v>
      </c>
      <c r="H6" s="46">
        <f t="shared" si="3"/>
        <v>2</v>
      </c>
      <c r="I6" s="29">
        <f t="shared" si="4"/>
        <v>1.2422360248447204E-2</v>
      </c>
      <c r="K6" s="21"/>
      <c r="L6" s="22"/>
    </row>
    <row r="7" spans="2:12">
      <c r="B7" t="s">
        <v>44</v>
      </c>
      <c r="C7" s="15">
        <v>3332399</v>
      </c>
      <c r="D7" s="46">
        <f t="shared" si="0"/>
        <v>133</v>
      </c>
      <c r="E7" s="40">
        <v>3247054</v>
      </c>
      <c r="F7" s="46">
        <f t="shared" si="1"/>
        <v>130</v>
      </c>
      <c r="G7" s="46">
        <f t="shared" si="2"/>
        <v>85345</v>
      </c>
      <c r="H7" s="46">
        <f t="shared" si="3"/>
        <v>3</v>
      </c>
      <c r="I7" s="29">
        <f t="shared" si="4"/>
        <v>2.3076923076923078E-2</v>
      </c>
      <c r="K7" s="21"/>
      <c r="L7" s="22"/>
    </row>
    <row r="8" spans="2:12">
      <c r="B8" t="s">
        <v>45</v>
      </c>
      <c r="C8" s="15">
        <v>3828692</v>
      </c>
      <c r="D8" s="46">
        <f t="shared" si="0"/>
        <v>153</v>
      </c>
      <c r="E8" s="40">
        <v>3535704</v>
      </c>
      <c r="F8" s="46">
        <f t="shared" si="1"/>
        <v>142</v>
      </c>
      <c r="G8" s="46">
        <f t="shared" si="2"/>
        <v>292988</v>
      </c>
      <c r="H8" s="46">
        <f t="shared" si="3"/>
        <v>11</v>
      </c>
      <c r="I8" s="29">
        <f t="shared" si="4"/>
        <v>7.746478873239436E-2</v>
      </c>
      <c r="K8" s="21"/>
      <c r="L8" s="22"/>
    </row>
    <row r="9" spans="2:12">
      <c r="B9" t="s">
        <v>46</v>
      </c>
      <c r="C9" s="15">
        <v>14653913</v>
      </c>
      <c r="D9" s="46">
        <f t="shared" si="0"/>
        <v>586</v>
      </c>
      <c r="E9" s="40">
        <v>13857446</v>
      </c>
      <c r="F9" s="46">
        <f t="shared" si="1"/>
        <v>556</v>
      </c>
      <c r="G9" s="46">
        <f t="shared" si="2"/>
        <v>796467</v>
      </c>
      <c r="H9" s="46">
        <f t="shared" si="3"/>
        <v>30</v>
      </c>
      <c r="I9" s="29">
        <f t="shared" si="4"/>
        <v>5.3956834532374098E-2</v>
      </c>
      <c r="K9" s="21"/>
      <c r="L9" s="22"/>
    </row>
    <row r="10" spans="2:12">
      <c r="B10" t="s">
        <v>47</v>
      </c>
      <c r="C10" s="15">
        <v>7640036</v>
      </c>
      <c r="D10" s="46">
        <f t="shared" si="0"/>
        <v>305</v>
      </c>
      <c r="E10" s="40">
        <v>7137201</v>
      </c>
      <c r="F10" s="46">
        <f t="shared" si="1"/>
        <v>286</v>
      </c>
      <c r="G10" s="46">
        <f t="shared" si="2"/>
        <v>502835</v>
      </c>
      <c r="H10" s="46">
        <f t="shared" si="3"/>
        <v>19</v>
      </c>
      <c r="I10" s="29">
        <f t="shared" si="4"/>
        <v>6.6433566433566432E-2</v>
      </c>
      <c r="K10" s="21"/>
      <c r="L10" s="22"/>
    </row>
    <row r="11" spans="2:12">
      <c r="B11" t="s">
        <v>48</v>
      </c>
      <c r="C11" s="15">
        <v>423973</v>
      </c>
      <c r="D11" s="46">
        <f t="shared" si="0"/>
        <v>17</v>
      </c>
      <c r="E11" s="40">
        <v>436856</v>
      </c>
      <c r="F11" s="46">
        <f t="shared" si="1"/>
        <v>18</v>
      </c>
      <c r="G11" s="46">
        <f t="shared" si="2"/>
        <v>-12883</v>
      </c>
      <c r="H11" s="46">
        <f t="shared" si="3"/>
        <v>-1</v>
      </c>
      <c r="I11" s="29">
        <f t="shared" si="4"/>
        <v>-5.5555555555555552E-2</v>
      </c>
      <c r="K11" s="21"/>
      <c r="L11" s="22"/>
    </row>
    <row r="12" spans="2:12">
      <c r="B12" t="s">
        <v>49</v>
      </c>
      <c r="C12" s="15">
        <v>2657683</v>
      </c>
      <c r="D12" s="46">
        <f t="shared" si="0"/>
        <v>106</v>
      </c>
      <c r="E12" s="40">
        <v>2449050</v>
      </c>
      <c r="F12" s="46">
        <f t="shared" si="1"/>
        <v>98</v>
      </c>
      <c r="G12" s="46">
        <f t="shared" si="2"/>
        <v>208633</v>
      </c>
      <c r="H12" s="46">
        <f t="shared" si="3"/>
        <v>8</v>
      </c>
      <c r="I12" s="29">
        <f t="shared" si="4"/>
        <v>8.1632653061224483E-2</v>
      </c>
      <c r="K12" s="21"/>
      <c r="L12" s="22"/>
    </row>
    <row r="13" spans="2:12">
      <c r="B13" t="s">
        <v>50</v>
      </c>
      <c r="C13" s="15">
        <v>9762402</v>
      </c>
      <c r="D13" s="46">
        <f t="shared" si="0"/>
        <v>390</v>
      </c>
      <c r="E13" s="40">
        <v>9428996</v>
      </c>
      <c r="F13" s="46">
        <f t="shared" si="1"/>
        <v>378</v>
      </c>
      <c r="G13" s="46">
        <f t="shared" si="2"/>
        <v>333406</v>
      </c>
      <c r="H13" s="46">
        <f t="shared" si="3"/>
        <v>12</v>
      </c>
      <c r="I13" s="29">
        <f t="shared" si="4"/>
        <v>3.1746031746031744E-2</v>
      </c>
      <c r="K13" s="21"/>
      <c r="L13" s="22"/>
    </row>
    <row r="14" spans="2:12">
      <c r="B14" t="s">
        <v>51</v>
      </c>
      <c r="C14" s="15">
        <v>6725263</v>
      </c>
      <c r="D14" s="46">
        <f t="shared" si="0"/>
        <v>269</v>
      </c>
      <c r="E14" s="17">
        <v>7584359</v>
      </c>
      <c r="F14" s="46">
        <f t="shared" si="1"/>
        <v>304</v>
      </c>
      <c r="G14" s="46">
        <f t="shared" si="2"/>
        <v>-859096</v>
      </c>
      <c r="H14" s="46">
        <f t="shared" si="3"/>
        <v>-35</v>
      </c>
      <c r="I14" s="29">
        <f t="shared" si="4"/>
        <v>-0.11513157894736842</v>
      </c>
      <c r="K14" s="21"/>
      <c r="L14" s="22"/>
    </row>
    <row r="15" spans="2:12">
      <c r="B15" t="s">
        <v>52</v>
      </c>
      <c r="C15" s="15">
        <v>4927903</v>
      </c>
      <c r="D15" s="46">
        <f t="shared" si="0"/>
        <v>197</v>
      </c>
      <c r="E15" s="40">
        <v>4705735</v>
      </c>
      <c r="F15" s="46">
        <f t="shared" si="1"/>
        <v>189</v>
      </c>
      <c r="G15" s="46">
        <f t="shared" si="2"/>
        <v>222168</v>
      </c>
      <c r="H15" s="46">
        <f t="shared" si="3"/>
        <v>8</v>
      </c>
      <c r="I15" s="29">
        <f t="shared" si="4"/>
        <v>4.2328042328042326E-2</v>
      </c>
      <c r="K15" s="21"/>
      <c r="L15" s="22"/>
    </row>
    <row r="16" spans="2:12">
      <c r="B16" t="s">
        <v>53</v>
      </c>
      <c r="C16" s="15">
        <v>21213037</v>
      </c>
      <c r="D16" s="46">
        <f t="shared" si="0"/>
        <v>848</v>
      </c>
      <c r="E16" s="40">
        <v>20364135</v>
      </c>
      <c r="F16" s="46">
        <f t="shared" si="1"/>
        <v>817</v>
      </c>
      <c r="G16" s="46">
        <f t="shared" si="2"/>
        <v>848902</v>
      </c>
      <c r="H16" s="46">
        <f t="shared" si="3"/>
        <v>31</v>
      </c>
      <c r="I16" s="29">
        <f t="shared" si="4"/>
        <v>3.7943696450428395E-2</v>
      </c>
      <c r="K16" s="21"/>
      <c r="L16" s="22"/>
    </row>
    <row r="17" spans="2:14">
      <c r="B17" t="s">
        <v>54</v>
      </c>
      <c r="C17" s="15">
        <v>1662526</v>
      </c>
      <c r="D17" s="46">
        <f t="shared" si="0"/>
        <v>66</v>
      </c>
      <c r="E17" s="40">
        <v>1461084</v>
      </c>
      <c r="F17" s="46">
        <f t="shared" si="1"/>
        <v>59</v>
      </c>
      <c r="G17" s="46">
        <f t="shared" si="2"/>
        <v>201442</v>
      </c>
      <c r="H17" s="46">
        <f t="shared" si="3"/>
        <v>7</v>
      </c>
      <c r="I17" s="29">
        <f t="shared" si="4"/>
        <v>0.11864406779661017</v>
      </c>
      <c r="K17" s="21"/>
      <c r="L17" s="22"/>
    </row>
    <row r="18" spans="2:14">
      <c r="B18" t="s">
        <v>55</v>
      </c>
      <c r="C18" s="15">
        <v>4036792</v>
      </c>
      <c r="D18" s="46">
        <f t="shared" si="0"/>
        <v>161</v>
      </c>
      <c r="E18" s="40">
        <v>3888908</v>
      </c>
      <c r="F18" s="46">
        <f t="shared" si="1"/>
        <v>156</v>
      </c>
      <c r="G18" s="46">
        <f t="shared" si="2"/>
        <v>147884</v>
      </c>
      <c r="H18" s="46">
        <f t="shared" si="3"/>
        <v>5</v>
      </c>
      <c r="I18" s="29">
        <f t="shared" si="4"/>
        <v>3.2051282051282048E-2</v>
      </c>
      <c r="K18" s="21"/>
      <c r="L18" s="22"/>
    </row>
    <row r="19" spans="2:14">
      <c r="B19" t="s">
        <v>56</v>
      </c>
      <c r="C19" s="15">
        <v>191884</v>
      </c>
      <c r="D19" s="46">
        <f t="shared" si="0"/>
        <v>8</v>
      </c>
      <c r="E19" s="40">
        <v>172477</v>
      </c>
      <c r="F19" s="46">
        <f t="shared" si="1"/>
        <v>7</v>
      </c>
      <c r="G19" s="46">
        <f t="shared" si="2"/>
        <v>19407</v>
      </c>
      <c r="H19" s="46">
        <f t="shared" si="3"/>
        <v>1</v>
      </c>
      <c r="I19" s="29">
        <f t="shared" si="4"/>
        <v>0.14285714285714285</v>
      </c>
      <c r="K19" s="21"/>
      <c r="L19" s="22"/>
    </row>
    <row r="20" spans="2:14">
      <c r="B20" t="s">
        <v>57</v>
      </c>
      <c r="C20" s="40">
        <v>0</v>
      </c>
      <c r="D20" s="46">
        <f t="shared" si="0"/>
        <v>0</v>
      </c>
      <c r="E20" s="40">
        <v>0</v>
      </c>
      <c r="F20" s="46">
        <f t="shared" si="1"/>
        <v>0</v>
      </c>
      <c r="G20" s="46">
        <f t="shared" si="2"/>
        <v>0</v>
      </c>
      <c r="H20" s="46">
        <f t="shared" si="3"/>
        <v>0</v>
      </c>
      <c r="I20" s="29">
        <f t="shared" si="4"/>
        <v>0</v>
      </c>
      <c r="K20" s="21"/>
      <c r="L20" s="22"/>
    </row>
    <row r="21" spans="2:14">
      <c r="B21" t="s">
        <v>58</v>
      </c>
      <c r="C21" s="15">
        <v>0</v>
      </c>
      <c r="D21" s="46">
        <f t="shared" si="0"/>
        <v>0</v>
      </c>
      <c r="E21" s="40">
        <v>0</v>
      </c>
      <c r="F21" s="46">
        <f t="shared" si="1"/>
        <v>0</v>
      </c>
      <c r="G21" s="46">
        <f t="shared" si="2"/>
        <v>0</v>
      </c>
      <c r="H21" s="46">
        <f t="shared" si="3"/>
        <v>0</v>
      </c>
      <c r="I21" s="29">
        <f t="shared" si="4"/>
        <v>0</v>
      </c>
      <c r="K21" s="21"/>
      <c r="L21" s="22"/>
    </row>
    <row r="22" spans="2:14">
      <c r="B22" t="s">
        <v>85</v>
      </c>
      <c r="C22" s="15">
        <v>5000000</v>
      </c>
      <c r="D22" s="46">
        <f t="shared" si="0"/>
        <v>200</v>
      </c>
      <c r="E22" s="40">
        <v>3546959</v>
      </c>
      <c r="F22" s="46">
        <f t="shared" ref="F22" si="5">ROUND(E22/$E$38,0)</f>
        <v>142</v>
      </c>
      <c r="G22" s="46">
        <f t="shared" ref="G22" si="6">C22-E22</f>
        <v>1453041</v>
      </c>
      <c r="H22" s="46">
        <f t="shared" ref="H22" si="7">ROUND(D22-F22,0)</f>
        <v>58</v>
      </c>
      <c r="I22" s="29">
        <f t="shared" ref="I22" si="8">IF(ISERROR((D22-F22)/F22),0,(D22-F22)/F22)</f>
        <v>0.40845070422535212</v>
      </c>
      <c r="K22" s="21"/>
      <c r="L22" s="22"/>
    </row>
    <row r="23" spans="2:14">
      <c r="B23" t="s">
        <v>0</v>
      </c>
      <c r="C23" s="15">
        <v>100000</v>
      </c>
      <c r="D23" s="46">
        <f t="shared" si="0"/>
        <v>4</v>
      </c>
      <c r="E23" s="40">
        <v>100000</v>
      </c>
      <c r="F23" s="46">
        <f t="shared" si="1"/>
        <v>4</v>
      </c>
      <c r="G23" s="46">
        <f t="shared" si="2"/>
        <v>0</v>
      </c>
      <c r="H23" s="46">
        <f t="shared" si="3"/>
        <v>0</v>
      </c>
      <c r="I23" s="29">
        <f t="shared" si="4"/>
        <v>0</v>
      </c>
      <c r="K23" s="21"/>
      <c r="L23" s="22"/>
    </row>
    <row r="24" spans="2:14">
      <c r="B24" s="4" t="s">
        <v>1</v>
      </c>
      <c r="C24" s="15">
        <v>1604692</v>
      </c>
      <c r="D24" s="47">
        <f t="shared" si="0"/>
        <v>64</v>
      </c>
      <c r="E24" s="40">
        <v>1425000</v>
      </c>
      <c r="F24" s="47">
        <f t="shared" si="1"/>
        <v>57</v>
      </c>
      <c r="G24" s="47">
        <f t="shared" si="2"/>
        <v>179692</v>
      </c>
      <c r="H24" s="47">
        <f t="shared" si="3"/>
        <v>7</v>
      </c>
      <c r="I24" s="48">
        <f t="shared" si="4"/>
        <v>0.12280701754385964</v>
      </c>
      <c r="K24" s="21"/>
    </row>
    <row r="25" spans="2:14" ht="13.5" thickBot="1">
      <c r="B25" s="20" t="s">
        <v>59</v>
      </c>
      <c r="C25" s="19">
        <f>SUM(C5:C24)</f>
        <v>234253293</v>
      </c>
      <c r="D25" s="49">
        <f t="shared" ref="D25:H25" si="9">SUM(D5:D24)</f>
        <v>9363</v>
      </c>
      <c r="E25" s="19">
        <f>SUM(E5:E24)</f>
        <v>226186209</v>
      </c>
      <c r="F25" s="49">
        <f t="shared" si="9"/>
        <v>9071</v>
      </c>
      <c r="G25" s="49">
        <f t="shared" si="9"/>
        <v>8067084</v>
      </c>
      <c r="H25" s="49">
        <f t="shared" si="9"/>
        <v>292</v>
      </c>
      <c r="I25" s="50">
        <f t="shared" si="4"/>
        <v>3.2190497188843564E-2</v>
      </c>
      <c r="K25" s="21"/>
      <c r="L25" s="10">
        <f>(C25-E25)/E25</f>
        <v>3.5665675797236604E-2</v>
      </c>
      <c r="N25" s="10">
        <f>(C25-E25)/E25</f>
        <v>3.5665675797236604E-2</v>
      </c>
    </row>
    <row r="26" spans="2:14" ht="13.5" thickTop="1">
      <c r="C26" s="45"/>
      <c r="D26" s="45"/>
      <c r="E26" s="45"/>
      <c r="F26" s="45"/>
      <c r="G26" s="45"/>
      <c r="H26" s="45"/>
      <c r="I26" s="7"/>
    </row>
    <row r="27" spans="2:14">
      <c r="C27" s="7"/>
      <c r="D27" s="7"/>
      <c r="E27" s="7"/>
      <c r="F27" s="41"/>
      <c r="G27" s="41"/>
      <c r="H27" s="41"/>
      <c r="I27" s="7"/>
    </row>
    <row r="28" spans="2:14">
      <c r="B28" s="30" t="s">
        <v>74</v>
      </c>
      <c r="C28" s="51"/>
      <c r="D28" s="51"/>
      <c r="E28" s="51"/>
      <c r="F28" s="52"/>
      <c r="G28" s="52"/>
      <c r="H28" s="52"/>
      <c r="I28" s="7"/>
    </row>
    <row r="29" spans="2:14">
      <c r="B29" s="7" t="s">
        <v>75</v>
      </c>
      <c r="C29" s="31">
        <v>10553651</v>
      </c>
      <c r="D29" s="45">
        <f t="shared" ref="D29:D30" si="10">ROUND(C29/$C$38,0)</f>
        <v>422</v>
      </c>
      <c r="E29" s="31">
        <v>9639874</v>
      </c>
      <c r="F29" s="45">
        <f>ROUND(E29/$E$38,0)</f>
        <v>387</v>
      </c>
      <c r="G29" s="45">
        <f t="shared" ref="G29:G30" si="11">C29-E29</f>
        <v>913777</v>
      </c>
      <c r="H29" s="45">
        <f t="shared" ref="H29:H30" si="12">ROUND(D29-F29,0)</f>
        <v>35</v>
      </c>
      <c r="I29" s="29">
        <f t="shared" ref="I29:I31" si="13">IF(ISERROR((D29-F29)/F29),0,(D29-F29)/F29)</f>
        <v>9.0439276485788117E-2</v>
      </c>
    </row>
    <row r="30" spans="2:14">
      <c r="B30" s="32" t="s">
        <v>53</v>
      </c>
      <c r="C30" s="31">
        <v>301398</v>
      </c>
      <c r="D30" s="46">
        <f t="shared" si="10"/>
        <v>12</v>
      </c>
      <c r="E30" s="31">
        <v>306596</v>
      </c>
      <c r="F30" s="46">
        <f t="shared" ref="F30:F34" si="14">ROUND(E30/$E$38,0)</f>
        <v>12</v>
      </c>
      <c r="G30" s="46">
        <f t="shared" si="11"/>
        <v>-5198</v>
      </c>
      <c r="H30" s="46">
        <f t="shared" si="12"/>
        <v>0</v>
      </c>
      <c r="I30" s="29">
        <f t="shared" si="13"/>
        <v>0</v>
      </c>
    </row>
    <row r="31" spans="2:14" ht="13.5" thickBot="1">
      <c r="B31" s="33" t="s">
        <v>59</v>
      </c>
      <c r="C31" s="53">
        <f>SUM(C29:C30)</f>
        <v>10855049</v>
      </c>
      <c r="D31" s="53">
        <f t="shared" ref="D31:H31" si="15">SUM(D29:D30)</f>
        <v>434</v>
      </c>
      <c r="E31" s="53">
        <f>SUM(E29:E30)</f>
        <v>9946470</v>
      </c>
      <c r="F31" s="53">
        <f t="shared" si="15"/>
        <v>399</v>
      </c>
      <c r="G31" s="53">
        <f t="shared" si="15"/>
        <v>908579</v>
      </c>
      <c r="H31" s="53">
        <f t="shared" si="15"/>
        <v>35</v>
      </c>
      <c r="I31" s="50">
        <f t="shared" si="13"/>
        <v>8.771929824561403E-2</v>
      </c>
      <c r="L31" s="10">
        <f>(C31-E31)/E31</f>
        <v>9.1346879847825413E-2</v>
      </c>
      <c r="N31" s="10">
        <f>(C31-E31)/E31</f>
        <v>9.1346879847825413E-2</v>
      </c>
    </row>
    <row r="32" spans="2:14" ht="13.5" thickTop="1">
      <c r="B32" s="7"/>
      <c r="C32" s="31"/>
      <c r="D32" s="31"/>
      <c r="E32" s="31"/>
      <c r="F32" s="54"/>
      <c r="G32" s="31"/>
      <c r="H32" s="31"/>
      <c r="I32" s="31"/>
    </row>
    <row r="33" spans="2:14">
      <c r="B33" s="30" t="s">
        <v>76</v>
      </c>
      <c r="C33" s="31"/>
      <c r="D33" s="31"/>
      <c r="E33" s="31"/>
      <c r="F33" s="54"/>
      <c r="G33" s="31"/>
      <c r="H33" s="31"/>
      <c r="I33" s="31"/>
    </row>
    <row r="34" spans="2:14">
      <c r="B34" s="32" t="s">
        <v>57</v>
      </c>
      <c r="C34" s="18">
        <v>63314171</v>
      </c>
      <c r="D34" s="45">
        <f t="shared" ref="D34" si="16">ROUND(C34/$C$38,0)</f>
        <v>2531</v>
      </c>
      <c r="E34" s="18">
        <v>61681975</v>
      </c>
      <c r="F34" s="45">
        <f t="shared" si="14"/>
        <v>2473</v>
      </c>
      <c r="G34" s="55">
        <f>C34-E34</f>
        <v>1632196</v>
      </c>
      <c r="H34" s="55">
        <f>D34-F34</f>
        <v>58</v>
      </c>
      <c r="I34" s="29">
        <f t="shared" ref="I34:I35" si="17">IF(ISERROR((D34-F34)/F34),0,(D34-F34)/F34)</f>
        <v>2.3453295592397897E-2</v>
      </c>
    </row>
    <row r="35" spans="2:14" ht="13.5" thickBot="1">
      <c r="B35" s="33" t="s">
        <v>59</v>
      </c>
      <c r="C35" s="53">
        <f>SUM(C34)</f>
        <v>63314171</v>
      </c>
      <c r="D35" s="56">
        <f t="shared" ref="D35:H35" si="18">SUM(D34)</f>
        <v>2531</v>
      </c>
      <c r="E35" s="56">
        <f t="shared" si="18"/>
        <v>61681975</v>
      </c>
      <c r="F35" s="56">
        <f t="shared" si="18"/>
        <v>2473</v>
      </c>
      <c r="G35" s="56">
        <f t="shared" si="18"/>
        <v>1632196</v>
      </c>
      <c r="H35" s="56">
        <f t="shared" si="18"/>
        <v>58</v>
      </c>
      <c r="I35" s="50">
        <f t="shared" si="17"/>
        <v>2.3453295592397897E-2</v>
      </c>
      <c r="L35" s="10">
        <f>(C35-E35)/E35</f>
        <v>2.6461474361026863E-2</v>
      </c>
      <c r="N35" s="10">
        <f>(C35-E35)/E35</f>
        <v>2.6461474361026863E-2</v>
      </c>
    </row>
    <row r="36" spans="2:14" ht="13.5" thickTop="1">
      <c r="B36" s="7"/>
      <c r="C36" s="41"/>
      <c r="D36" s="41"/>
      <c r="E36" s="41"/>
      <c r="F36" s="41"/>
      <c r="G36" s="41"/>
      <c r="H36" s="41"/>
      <c r="I36" s="7"/>
    </row>
    <row r="37" spans="2:14">
      <c r="B37" s="7"/>
      <c r="C37" s="41"/>
      <c r="D37" s="41"/>
      <c r="E37" s="41"/>
      <c r="F37" s="41"/>
      <c r="G37" s="41"/>
      <c r="H37" s="41"/>
      <c r="I37" s="7"/>
      <c r="L37" s="10">
        <f>((C25+C35)-(E25+E35))/(E25+E35)</f>
        <v>3.3693476872734225E-2</v>
      </c>
      <c r="N37" s="10">
        <f>((C25+C34)-(E25+E34))/(E25+E34)</f>
        <v>3.3693476872734225E-2</v>
      </c>
    </row>
    <row r="38" spans="2:14">
      <c r="B38" s="30" t="s">
        <v>77</v>
      </c>
      <c r="C38" s="54">
        <v>25019</v>
      </c>
      <c r="D38" s="18"/>
      <c r="E38" s="54">
        <v>24940</v>
      </c>
      <c r="F38" s="41"/>
      <c r="G38" s="41"/>
      <c r="H38" s="41"/>
      <c r="I38" s="7"/>
    </row>
  </sheetData>
  <mergeCells count="1">
    <mergeCell ref="B1:I1"/>
  </mergeCells>
  <printOptions horizontalCentered="1"/>
  <pageMargins left="0.2" right="0.2" top="0.5" bottom="0.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</vt:lpstr>
      <vt:lpstr>Expense by Function</vt:lpstr>
      <vt:lpstr>Expense per Student</vt:lpstr>
      <vt:lpstr>'Expense by Function'!Print_Area</vt:lpstr>
      <vt:lpstr>'Expense per Student'!Print_Area</vt:lpstr>
      <vt:lpstr>Revenue!Print_Area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MISD</dc:creator>
  <cp:lastModifiedBy>105003</cp:lastModifiedBy>
  <cp:lastPrinted>2016-05-23T20:10:09Z</cp:lastPrinted>
  <dcterms:created xsi:type="dcterms:W3CDTF">2008-06-02T15:10:42Z</dcterms:created>
  <dcterms:modified xsi:type="dcterms:W3CDTF">2018-05-17T19:24:00Z</dcterms:modified>
</cp:coreProperties>
</file>