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 activeTab="2"/>
  </bookViews>
  <sheets>
    <sheet name="Revenue" sheetId="4" r:id="rId1"/>
    <sheet name="Expense by Function" sheetId="1" r:id="rId2"/>
    <sheet name="Expense per Student" sheetId="6" r:id="rId3"/>
  </sheets>
  <definedNames>
    <definedName name="_xlnm.Print_Area" localSheetId="1">'Expense by Function'!$A$1:$F$62</definedName>
    <definedName name="_xlnm.Print_Area" localSheetId="2">'Expense per Student'!$B$1:$I$37</definedName>
    <definedName name="_xlnm.Print_Area" localSheetId="0">Revenue!$B$1:$G$59</definedName>
  </definedNames>
  <calcPr calcId="125725"/>
</workbook>
</file>

<file path=xl/calcChain.xml><?xml version="1.0" encoding="utf-8"?>
<calcChain xmlns="http://schemas.openxmlformats.org/spreadsheetml/2006/main">
  <c r="D33" i="4"/>
  <c r="E45" l="1"/>
  <c r="G45"/>
  <c r="E30"/>
  <c r="G30"/>
  <c r="D30"/>
  <c r="C10" i="6" l="1"/>
  <c r="C7"/>
  <c r="C5"/>
  <c r="C93" i="1"/>
  <c r="C92"/>
  <c r="C91"/>
  <c r="C90"/>
  <c r="C89"/>
  <c r="C88"/>
  <c r="C87"/>
  <c r="C86"/>
  <c r="C85"/>
  <c r="C84"/>
  <c r="C83"/>
  <c r="C82"/>
  <c r="C81"/>
  <c r="C11"/>
  <c r="C8"/>
  <c r="C6"/>
  <c r="E18"/>
  <c r="E15"/>
  <c r="G52" i="4"/>
  <c r="G43"/>
  <c r="G36"/>
  <c r="G27"/>
  <c r="C24" i="6"/>
  <c r="D51" i="4"/>
  <c r="E52"/>
  <c r="G48" l="1"/>
  <c r="C94" i="1"/>
  <c r="D52" i="4"/>
  <c r="D36" l="1"/>
  <c r="D19"/>
  <c r="E12" l="1"/>
  <c r="E48" s="1"/>
  <c r="E54" s="1"/>
  <c r="E57" s="1"/>
  <c r="D12"/>
  <c r="G54"/>
  <c r="G57" s="1"/>
  <c r="D45"/>
  <c r="E24" i="6"/>
  <c r="E34"/>
  <c r="C34"/>
  <c r="E30"/>
  <c r="F28"/>
  <c r="G29"/>
  <c r="G28"/>
  <c r="G33"/>
  <c r="G34" s="1"/>
  <c r="F33"/>
  <c r="F34" s="1"/>
  <c r="F29"/>
  <c r="D33"/>
  <c r="D34" s="1"/>
  <c r="D29"/>
  <c r="D28"/>
  <c r="C30"/>
  <c r="G23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I11" s="1"/>
  <c r="G10"/>
  <c r="F10"/>
  <c r="D10"/>
  <c r="G9"/>
  <c r="F9"/>
  <c r="D9"/>
  <c r="I9" s="1"/>
  <c r="G8"/>
  <c r="F8"/>
  <c r="D8"/>
  <c r="G7"/>
  <c r="F7"/>
  <c r="D7"/>
  <c r="I7" s="1"/>
  <c r="G6"/>
  <c r="F6"/>
  <c r="D6"/>
  <c r="F5"/>
  <c r="F24" s="1"/>
  <c r="C26" i="1"/>
  <c r="D26"/>
  <c r="E26"/>
  <c r="I13" i="6" l="1"/>
  <c r="I15"/>
  <c r="I17"/>
  <c r="I19"/>
  <c r="I21"/>
  <c r="I23"/>
  <c r="D30"/>
  <c r="G30"/>
  <c r="I34"/>
  <c r="F30"/>
  <c r="I6"/>
  <c r="I8"/>
  <c r="I10"/>
  <c r="I12"/>
  <c r="I14"/>
  <c r="I16"/>
  <c r="I18"/>
  <c r="I20"/>
  <c r="I22"/>
  <c r="I29"/>
  <c r="I33"/>
  <c r="I28"/>
  <c r="H33"/>
  <c r="H34" s="1"/>
  <c r="I30"/>
  <c r="D48" i="4"/>
  <c r="D54" s="1"/>
  <c r="D57" s="1"/>
  <c r="H29" i="6"/>
  <c r="H28"/>
  <c r="D5"/>
  <c r="D24" s="1"/>
  <c r="G5"/>
  <c r="G24" s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30" l="1"/>
  <c r="I5"/>
  <c r="H5"/>
  <c r="H24" s="1"/>
  <c r="I24"/>
</calcChain>
</file>

<file path=xl/sharedStrings.xml><?xml version="1.0" encoding="utf-8"?>
<sst xmlns="http://schemas.openxmlformats.org/spreadsheetml/2006/main" count="141" uniqueCount="94">
  <si>
    <t>Function 95 - Payments to JJAEP Program</t>
  </si>
  <si>
    <t>Function 99 - Other Intergovernmental Charges</t>
  </si>
  <si>
    <t>Fund</t>
  </si>
  <si>
    <t>Food Service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</si>
  <si>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</si>
  <si>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</si>
  <si>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</si>
  <si>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</si>
  <si>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</si>
  <si>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</si>
  <si>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</si>
  <si>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</si>
  <si>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</si>
  <si>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</si>
  <si>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</si>
  <si>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</si>
  <si>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</si>
  <si>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</si>
  <si>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</si>
  <si>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</si>
  <si>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</si>
  <si>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</si>
  <si>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</si>
  <si>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</si>
  <si>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</si>
  <si>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</si>
  <si>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</si>
  <si>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</si>
  <si>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</si>
  <si>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</si>
  <si>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*</t>
  </si>
  <si>
    <t>General</t>
  </si>
  <si>
    <t>Debt Service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</si>
  <si>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</si>
  <si>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</si>
  <si>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</si>
  <si>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</si>
  <si>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</si>
  <si>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</si>
  <si>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</si>
  <si>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</si>
  <si>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</si>
  <si>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</si>
  <si>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</si>
  <si>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</si>
  <si>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</si>
  <si>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</si>
  <si>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</si>
  <si>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</si>
  <si>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</si>
  <si>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</si>
  <si>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</si>
  <si>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</si>
  <si>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</si>
  <si>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</si>
  <si>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</si>
  <si>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</si>
  <si>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</si>
  <si>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</si>
  <si>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</si>
  <si>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</si>
  <si>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</si>
  <si>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</si>
  <si>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</si>
  <si>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</si>
  <si>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McKinney ISD</t>
  </si>
  <si>
    <t>General
Fund</t>
  </si>
  <si>
    <t>Debt Service
Fund</t>
  </si>
  <si>
    <t>Food Service
Fund</t>
  </si>
  <si>
    <t>%</t>
  </si>
  <si>
    <t>All Remaining Functions</t>
  </si>
  <si>
    <t>Change</t>
  </si>
  <si>
    <t>Change in</t>
  </si>
  <si>
    <t xml:space="preserve">Student </t>
  </si>
  <si>
    <t>Student</t>
  </si>
  <si>
    <t>In Total</t>
  </si>
  <si>
    <t>Per Student</t>
  </si>
  <si>
    <t>General Fund (199)</t>
  </si>
  <si>
    <t>Food Service Fund (240)</t>
  </si>
  <si>
    <t>Function 35 - Food Services</t>
  </si>
  <si>
    <t>Debt Service Fund (599)</t>
  </si>
  <si>
    <t>Students (Enrolled)</t>
  </si>
  <si>
    <t>County Reimbursement - JJAEP</t>
  </si>
  <si>
    <t>EduJobs Stimulus Funds</t>
  </si>
  <si>
    <t>FY 2012</t>
  </si>
  <si>
    <t xml:space="preserve">FY 2012 Per </t>
  </si>
  <si>
    <t>Per Student %</t>
  </si>
  <si>
    <t>2012-13</t>
  </si>
  <si>
    <t>FY 2013</t>
  </si>
  <si>
    <t xml:space="preserve">FY 2013 Per </t>
  </si>
  <si>
    <t>* Debt Service Fund Balance is necessary to pay 8/15/12 bond interest payment of $10,381,865</t>
  </si>
  <si>
    <t>Adopted Revenue Budget</t>
  </si>
  <si>
    <t>Adopted Expense Budget</t>
  </si>
  <si>
    <t>McKinney ISD
Adopted Budget
2012-2013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</si>
</sst>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000%"/>
    <numFmt numFmtId="167" formatCode="0.000000000000000%"/>
  </numFmts>
  <fonts count="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1" fontId="1" fillId="0" borderId="1" xfId="0" applyNumberFormat="1" applyFont="1" applyFill="1" applyBorder="1" applyAlignment="1">
      <alignment horizontal="center"/>
    </xf>
    <xf numFmtId="0" fontId="0" fillId="0" borderId="0" xfId="0" applyBorder="1"/>
    <xf numFmtId="41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1" fontId="0" fillId="0" borderId="0" xfId="0" applyNumberFormat="1"/>
    <xf numFmtId="41" fontId="0" fillId="0" borderId="3" xfId="0" applyNumberFormat="1" applyBorder="1"/>
    <xf numFmtId="42" fontId="0" fillId="0" borderId="0" xfId="0" applyNumberFormat="1"/>
    <xf numFmtId="42" fontId="0" fillId="0" borderId="3" xfId="0" applyNumberFormat="1" applyBorder="1"/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4" fillId="0" borderId="0" xfId="0" applyFont="1"/>
    <xf numFmtId="164" fontId="1" fillId="0" borderId="1" xfId="0" applyNumberFormat="1" applyFont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2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10" fontId="0" fillId="0" borderId="1" xfId="0" applyNumberFormat="1" applyBorder="1"/>
    <xf numFmtId="0" fontId="0" fillId="0" borderId="2" xfId="0" applyBorder="1"/>
    <xf numFmtId="10" fontId="0" fillId="0" borderId="2" xfId="0" applyNumberFormat="1" applyBorder="1"/>
    <xf numFmtId="5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5" fontId="0" fillId="0" borderId="2" xfId="0" applyNumberFormat="1" applyBorder="1"/>
    <xf numFmtId="5" fontId="0" fillId="0" borderId="0" xfId="0" applyNumberFormat="1" applyBorder="1"/>
    <xf numFmtId="41" fontId="0" fillId="0" borderId="3" xfId="0" applyNumberFormat="1" applyFill="1" applyBorder="1"/>
    <xf numFmtId="42" fontId="0" fillId="0" borderId="0" xfId="0" applyNumberFormat="1" applyFill="1"/>
    <xf numFmtId="42" fontId="0" fillId="0" borderId="3" xfId="0" applyNumberFormat="1" applyFill="1" applyBorder="1"/>
    <xf numFmtId="166" fontId="0" fillId="0" borderId="0" xfId="0" applyNumberFormat="1"/>
    <xf numFmtId="167" fontId="0" fillId="0" borderId="0" xfId="0" applyNumberFormat="1"/>
    <xf numFmtId="41" fontId="0" fillId="0" borderId="1" xfId="0" applyNumberFormat="1" applyFill="1" applyBorder="1"/>
    <xf numFmtId="10" fontId="0" fillId="0" borderId="0" xfId="0" applyNumberFormat="1" applyFill="1"/>
    <xf numFmtId="3" fontId="0" fillId="0" borderId="0" xfId="0" applyNumberFormat="1" applyFill="1"/>
    <xf numFmtId="0" fontId="1" fillId="0" borderId="0" xfId="0" applyFont="1" applyFill="1" applyBorder="1"/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1" xfId="0" applyFill="1" applyBorder="1"/>
    <xf numFmtId="5" fontId="0" fillId="0" borderId="1" xfId="0" applyNumberFormat="1" applyFill="1" applyBorder="1" applyAlignment="1">
      <alignment horizontal="right"/>
    </xf>
    <xf numFmtId="5" fontId="0" fillId="0" borderId="0" xfId="0" applyNumberFormat="1" applyFill="1"/>
    <xf numFmtId="0" fontId="0" fillId="0" borderId="0" xfId="0" applyFill="1" applyBorder="1"/>
    <xf numFmtId="5" fontId="0" fillId="0" borderId="2" xfId="0" applyNumberFormat="1" applyFill="1" applyBorder="1" applyAlignment="1"/>
    <xf numFmtId="10" fontId="0" fillId="0" borderId="2" xfId="0" applyNumberFormat="1" applyFill="1" applyBorder="1"/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0" fillId="0" borderId="0" xfId="0" applyNumberFormat="1" applyFill="1"/>
    <xf numFmtId="5" fontId="0" fillId="0" borderId="2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42" fontId="0" fillId="0" borderId="2" xfId="0" applyNumberFormat="1" applyFill="1" applyBorder="1"/>
    <xf numFmtId="0" fontId="4" fillId="0" borderId="0" xfId="0" applyFont="1" applyFill="1"/>
    <xf numFmtId="42" fontId="0" fillId="0" borderId="2" xfId="0" applyNumberForma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dLblPos val="outEnd"/>
            <c:showVal val="1"/>
            <c:showLeaderLines val="1"/>
          </c:dLbls>
          <c:cat>
            <c:strRef>
              <c:f>'Expense by Function'!$B$81:$B$93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41 - General Administration</c:v>
                </c:pt>
                <c:pt idx="7">
                  <c:v>Function 12 - Inst Resources and Media</c:v>
                </c:pt>
                <c:pt idx="8">
                  <c:v>Function 53 - Data Processing Services</c:v>
                </c:pt>
                <c:pt idx="9">
                  <c:v>Function 21 - Instructional Leadership</c:v>
                </c:pt>
                <c:pt idx="10">
                  <c:v>Function 13 - Curriculum &amp; Inst. Staff Development</c:v>
                </c:pt>
                <c:pt idx="11">
                  <c:v>Function 33 - Health Services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Function'!$C$81:$C$93</c:f>
              <c:numCache>
                <c:formatCode>0.00%</c:formatCode>
                <c:ptCount val="13"/>
                <c:pt idx="0">
                  <c:v>0.61515504912902741</c:v>
                </c:pt>
                <c:pt idx="1">
                  <c:v>0.10281209867228334</c:v>
                </c:pt>
                <c:pt idx="2">
                  <c:v>6.4284896078938239E-2</c:v>
                </c:pt>
                <c:pt idx="3">
                  <c:v>4.7374100146765803E-2</c:v>
                </c:pt>
                <c:pt idx="4">
                  <c:v>3.2385623702144838E-2</c:v>
                </c:pt>
                <c:pt idx="5">
                  <c:v>3.0842269718146118E-2</c:v>
                </c:pt>
                <c:pt idx="6">
                  <c:v>2.1492728890402608E-2</c:v>
                </c:pt>
                <c:pt idx="7">
                  <c:v>1.8642715065845434E-2</c:v>
                </c:pt>
                <c:pt idx="8">
                  <c:v>1.5750249997291615E-2</c:v>
                </c:pt>
                <c:pt idx="9">
                  <c:v>1.4403087949576652E-2</c:v>
                </c:pt>
                <c:pt idx="10">
                  <c:v>1.2310788572476054E-2</c:v>
                </c:pt>
                <c:pt idx="11">
                  <c:v>1.0569193664746263E-2</c:v>
                </c:pt>
                <c:pt idx="12">
                  <c:v>1.3977198412355681E-2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27</xdr:row>
      <xdr:rowOff>123824</xdr:rowOff>
    </xdr:from>
    <xdr:to>
      <xdr:col>5</xdr:col>
      <xdr:colOff>447674</xdr:colOff>
      <xdr:row>61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zoomScaleNormal="100" workbookViewId="0">
      <selection activeCell="I11" sqref="I11"/>
    </sheetView>
  </sheetViews>
  <sheetFormatPr defaultRowHeight="12.75"/>
  <cols>
    <col min="2" max="2" width="4.7109375" customWidth="1"/>
    <col min="3" max="3" width="37.28515625" customWidth="1"/>
    <col min="4" max="4" width="14.7109375" bestFit="1" customWidth="1"/>
    <col min="5" max="5" width="14.140625" bestFit="1" customWidth="1"/>
    <col min="6" max="6" width="2.7109375" customWidth="1"/>
    <col min="7" max="7" width="13.85546875" bestFit="1" customWidth="1"/>
    <col min="8" max="8" width="10.28515625" bestFit="1" customWidth="1"/>
    <col min="9" max="9" width="12.28515625" bestFit="1" customWidth="1"/>
    <col min="10" max="10" width="20.5703125" bestFit="1" customWidth="1"/>
  </cols>
  <sheetData>
    <row r="1" spans="2:7">
      <c r="B1" s="66" t="s">
        <v>65</v>
      </c>
      <c r="C1" s="66"/>
      <c r="D1" s="66"/>
      <c r="E1" s="66"/>
      <c r="F1" s="66"/>
      <c r="G1" s="66"/>
    </row>
    <row r="2" spans="2:7">
      <c r="B2" s="66" t="s">
        <v>91</v>
      </c>
      <c r="C2" s="66"/>
      <c r="D2" s="66"/>
      <c r="E2" s="66"/>
      <c r="F2" s="66"/>
      <c r="G2" s="66"/>
    </row>
    <row r="3" spans="2:7">
      <c r="B3" s="66" t="s">
        <v>87</v>
      </c>
      <c r="C3" s="66"/>
      <c r="D3" s="66"/>
      <c r="E3" s="66"/>
      <c r="F3" s="66"/>
      <c r="G3" s="66"/>
    </row>
    <row r="4" spans="2:7">
      <c r="B4" s="19"/>
      <c r="C4" s="19"/>
      <c r="D4" s="19"/>
      <c r="E4" s="19"/>
      <c r="F4" s="19"/>
      <c r="G4" s="19"/>
    </row>
    <row r="5" spans="2:7">
      <c r="D5" s="8" t="s">
        <v>31</v>
      </c>
      <c r="E5" s="8" t="s">
        <v>32</v>
      </c>
      <c r="F5" s="8"/>
      <c r="G5" s="8" t="s">
        <v>3</v>
      </c>
    </row>
    <row r="6" spans="2:7">
      <c r="B6" s="7" t="s">
        <v>33</v>
      </c>
      <c r="C6" s="9"/>
      <c r="D6" s="10" t="s">
        <v>2</v>
      </c>
      <c r="E6" s="10" t="s">
        <v>2</v>
      </c>
      <c r="F6" s="10"/>
      <c r="G6" s="10" t="s">
        <v>2</v>
      </c>
    </row>
    <row r="7" spans="2:7">
      <c r="B7" t="s">
        <v>6</v>
      </c>
    </row>
    <row r="8" spans="2:7">
      <c r="C8" t="s">
        <v>7</v>
      </c>
      <c r="D8" s="39">
        <v>91311404</v>
      </c>
      <c r="E8" s="39">
        <v>43900649</v>
      </c>
      <c r="F8" s="13"/>
      <c r="G8" s="39">
        <v>0</v>
      </c>
    </row>
    <row r="9" spans="2:7">
      <c r="C9" t="s">
        <v>8</v>
      </c>
      <c r="D9" s="18">
        <v>1062194</v>
      </c>
      <c r="E9" s="18">
        <v>510681</v>
      </c>
      <c r="F9" s="11"/>
      <c r="G9" s="18"/>
    </row>
    <row r="10" spans="2:7">
      <c r="C10" t="s">
        <v>9</v>
      </c>
      <c r="D10" s="18">
        <v>337662</v>
      </c>
      <c r="E10" s="18">
        <v>162338</v>
      </c>
      <c r="F10" s="11"/>
      <c r="G10" s="18"/>
    </row>
    <row r="11" spans="2:7">
      <c r="C11" t="s">
        <v>10</v>
      </c>
      <c r="D11" s="18">
        <v>801304</v>
      </c>
      <c r="E11" s="18">
        <v>385251</v>
      </c>
      <c r="F11" s="11"/>
      <c r="G11" s="18"/>
    </row>
    <row r="12" spans="2:7">
      <c r="C12" t="s">
        <v>11</v>
      </c>
      <c r="D12" s="38">
        <f>SUM(D8:D11)</f>
        <v>93512564</v>
      </c>
      <c r="E12" s="38">
        <f>SUM(E8:E11)</f>
        <v>44958919</v>
      </c>
      <c r="F12" s="12"/>
      <c r="G12" s="38">
        <v>0</v>
      </c>
    </row>
    <row r="13" spans="2:7">
      <c r="D13" s="18"/>
      <c r="E13" s="18" t="s">
        <v>12</v>
      </c>
      <c r="F13" s="11"/>
      <c r="G13" s="18"/>
    </row>
    <row r="14" spans="2:7">
      <c r="B14" t="s">
        <v>13</v>
      </c>
      <c r="D14" s="18"/>
      <c r="E14" s="18"/>
      <c r="F14" s="11"/>
      <c r="G14" s="18"/>
    </row>
    <row r="15" spans="2:7">
      <c r="C15" s="21" t="s">
        <v>82</v>
      </c>
      <c r="D15" s="18">
        <v>440000</v>
      </c>
      <c r="E15" s="18"/>
      <c r="F15" s="11"/>
      <c r="G15" s="18"/>
    </row>
    <row r="16" spans="2:7">
      <c r="C16" s="21" t="s">
        <v>14</v>
      </c>
      <c r="D16" s="18">
        <v>75000</v>
      </c>
      <c r="E16" s="18"/>
      <c r="F16" s="11"/>
      <c r="G16" s="18"/>
    </row>
    <row r="17" spans="2:9">
      <c r="C17" t="s">
        <v>15</v>
      </c>
      <c r="D17" s="18">
        <v>200000</v>
      </c>
      <c r="E17" s="18"/>
      <c r="F17" s="11"/>
      <c r="G17" s="18"/>
    </row>
    <row r="18" spans="2:9">
      <c r="C18" t="s">
        <v>16</v>
      </c>
      <c r="D18" s="18">
        <v>80000</v>
      </c>
      <c r="E18" s="18"/>
      <c r="F18" s="11"/>
      <c r="G18" s="18"/>
    </row>
    <row r="19" spans="2:9">
      <c r="C19" t="s">
        <v>11</v>
      </c>
      <c r="D19" s="38">
        <f>SUM(D15:D18)</f>
        <v>795000</v>
      </c>
      <c r="E19" s="38">
        <v>0</v>
      </c>
      <c r="F19" s="12"/>
      <c r="G19" s="38">
        <v>0</v>
      </c>
    </row>
    <row r="20" spans="2:9">
      <c r="D20" s="18"/>
      <c r="E20" s="18"/>
      <c r="F20" s="11"/>
      <c r="G20" s="18"/>
    </row>
    <row r="21" spans="2:9">
      <c r="B21" t="s">
        <v>17</v>
      </c>
      <c r="D21" s="18"/>
      <c r="E21" s="18"/>
      <c r="F21" s="11"/>
      <c r="G21" s="18"/>
    </row>
    <row r="22" spans="2:9">
      <c r="C22" t="s">
        <v>18</v>
      </c>
      <c r="D22" s="18">
        <v>100000</v>
      </c>
      <c r="E22" s="18">
        <v>25000</v>
      </c>
      <c r="F22" s="11"/>
      <c r="G22" s="18"/>
    </row>
    <row r="23" spans="2:9">
      <c r="C23" t="s">
        <v>19</v>
      </c>
      <c r="D23" s="18">
        <v>400000</v>
      </c>
      <c r="E23" s="18"/>
      <c r="F23" s="11"/>
      <c r="G23" s="18"/>
    </row>
    <row r="24" spans="2:9">
      <c r="C24" t="s">
        <v>20</v>
      </c>
      <c r="D24" s="18">
        <v>500000</v>
      </c>
      <c r="E24" s="18"/>
      <c r="F24" s="11"/>
      <c r="G24" s="18"/>
    </row>
    <row r="25" spans="2:9">
      <c r="C25" t="s">
        <v>21</v>
      </c>
      <c r="D25" s="18">
        <v>126000</v>
      </c>
      <c r="E25" s="18"/>
      <c r="F25" s="11"/>
      <c r="G25" s="18"/>
    </row>
    <row r="26" spans="2:9">
      <c r="C26" t="s">
        <v>22</v>
      </c>
      <c r="D26" s="18">
        <v>600000</v>
      </c>
      <c r="E26" s="18"/>
      <c r="F26" s="11"/>
      <c r="G26" s="18"/>
    </row>
    <row r="27" spans="2:9">
      <c r="C27" s="21" t="s">
        <v>34</v>
      </c>
      <c r="D27" s="18"/>
      <c r="E27" s="18"/>
      <c r="F27" s="11"/>
      <c r="G27" s="18">
        <f>4581561+223930</f>
        <v>4805491</v>
      </c>
    </row>
    <row r="28" spans="2:9">
      <c r="C28" t="s">
        <v>23</v>
      </c>
      <c r="D28" s="18">
        <v>250000</v>
      </c>
      <c r="E28" s="18"/>
      <c r="F28" s="11"/>
      <c r="G28" s="18"/>
    </row>
    <row r="29" spans="2:9">
      <c r="C29" t="s">
        <v>29</v>
      </c>
      <c r="D29" s="18">
        <v>130000</v>
      </c>
      <c r="E29" s="18"/>
      <c r="F29" s="11"/>
      <c r="G29" s="18"/>
    </row>
    <row r="30" spans="2:9">
      <c r="C30" t="s">
        <v>11</v>
      </c>
      <c r="D30" s="38">
        <f>SUM(D22:D29)</f>
        <v>2106000</v>
      </c>
      <c r="E30" s="38">
        <f t="shared" ref="E30:G30" si="0">SUM(E22:E29)</f>
        <v>25000</v>
      </c>
      <c r="F30" s="38"/>
      <c r="G30" s="38">
        <f t="shared" si="0"/>
        <v>4805491</v>
      </c>
      <c r="I30" s="11"/>
    </row>
    <row r="31" spans="2:9">
      <c r="D31" s="18"/>
      <c r="E31" s="18"/>
      <c r="F31" s="11"/>
      <c r="G31" s="18"/>
    </row>
    <row r="32" spans="2:9">
      <c r="B32" t="s">
        <v>24</v>
      </c>
      <c r="D32" s="18"/>
      <c r="E32" s="18"/>
      <c r="F32" s="11"/>
      <c r="G32" s="18"/>
    </row>
    <row r="33" spans="2:10">
      <c r="C33" t="s">
        <v>25</v>
      </c>
      <c r="D33" s="18">
        <f>54532486+9801231</f>
        <v>64333717</v>
      </c>
      <c r="E33" s="18"/>
      <c r="F33" s="11"/>
      <c r="G33" s="18"/>
      <c r="I33" s="11"/>
      <c r="J33" s="41"/>
    </row>
    <row r="34" spans="2:10">
      <c r="C34" t="s">
        <v>26</v>
      </c>
      <c r="D34" s="18">
        <v>6205000</v>
      </c>
      <c r="E34" s="18"/>
      <c r="F34" s="11"/>
      <c r="G34" s="18"/>
    </row>
    <row r="35" spans="2:10">
      <c r="C35" t="s">
        <v>35</v>
      </c>
      <c r="D35" s="18"/>
      <c r="E35" s="18"/>
      <c r="F35" s="11"/>
      <c r="G35" s="18">
        <v>41370</v>
      </c>
      <c r="J35" s="42"/>
    </row>
    <row r="36" spans="2:10">
      <c r="C36" t="s">
        <v>11</v>
      </c>
      <c r="D36" s="38">
        <f>SUM(D33:D35)</f>
        <v>70538717</v>
      </c>
      <c r="E36" s="38">
        <v>0</v>
      </c>
      <c r="F36" s="12"/>
      <c r="G36" s="38">
        <f>SUM(G33:G35)</f>
        <v>41370</v>
      </c>
    </row>
    <row r="37" spans="2:10">
      <c r="D37" s="18"/>
      <c r="E37" s="18"/>
      <c r="F37" s="11"/>
      <c r="G37" s="18"/>
    </row>
    <row r="38" spans="2:10">
      <c r="B38" t="s">
        <v>27</v>
      </c>
      <c r="D38" s="18"/>
      <c r="E38" s="18"/>
      <c r="F38" s="11"/>
      <c r="G38" s="18"/>
    </row>
    <row r="39" spans="2:10">
      <c r="C39" t="s">
        <v>45</v>
      </c>
      <c r="D39" s="18">
        <v>125000</v>
      </c>
      <c r="E39" s="18"/>
      <c r="F39" s="11"/>
      <c r="G39" s="18"/>
    </row>
    <row r="40" spans="2:10">
      <c r="C40" t="s">
        <v>28</v>
      </c>
      <c r="D40" s="18">
        <v>200000</v>
      </c>
      <c r="E40" s="18"/>
      <c r="F40" s="11"/>
      <c r="G40" s="18"/>
    </row>
    <row r="41" spans="2:10">
      <c r="C41" s="21" t="s">
        <v>83</v>
      </c>
      <c r="D41" s="18">
        <v>0</v>
      </c>
      <c r="E41" s="18"/>
      <c r="F41" s="11"/>
      <c r="G41" s="18"/>
    </row>
    <row r="42" spans="2:10">
      <c r="C42" t="s">
        <v>36</v>
      </c>
      <c r="D42" s="18"/>
      <c r="E42" s="18"/>
      <c r="F42" s="11"/>
      <c r="G42" s="18">
        <v>1051747</v>
      </c>
    </row>
    <row r="43" spans="2:10">
      <c r="C43" t="s">
        <v>37</v>
      </c>
      <c r="D43" s="18"/>
      <c r="E43" s="18"/>
      <c r="F43" s="11"/>
      <c r="G43" s="18">
        <f>2879521+36251</f>
        <v>2915772</v>
      </c>
    </row>
    <row r="44" spans="2:10">
      <c r="C44" t="s">
        <v>38</v>
      </c>
      <c r="D44" s="18"/>
      <c r="E44" s="18"/>
      <c r="F44" s="11"/>
      <c r="G44" s="18">
        <v>326243</v>
      </c>
    </row>
    <row r="45" spans="2:10">
      <c r="C45" t="s">
        <v>11</v>
      </c>
      <c r="D45" s="38">
        <f>SUM(D39:D44)</f>
        <v>325000</v>
      </c>
      <c r="E45" s="38">
        <f t="shared" ref="E45:G45" si="1">SUM(E39:E44)</f>
        <v>0</v>
      </c>
      <c r="F45" s="38"/>
      <c r="G45" s="38">
        <f t="shared" si="1"/>
        <v>4293762</v>
      </c>
      <c r="H45" s="11"/>
      <c r="I45" s="11"/>
    </row>
    <row r="46" spans="2:10">
      <c r="D46" s="18"/>
      <c r="E46" s="18"/>
      <c r="F46" s="11"/>
      <c r="G46" s="18"/>
    </row>
    <row r="47" spans="2:10">
      <c r="D47" s="18"/>
      <c r="E47" s="18"/>
      <c r="F47" s="11"/>
      <c r="G47" s="18"/>
      <c r="J47" s="13"/>
    </row>
    <row r="48" spans="2:10">
      <c r="B48" t="s">
        <v>39</v>
      </c>
      <c r="D48" s="40">
        <f>SUM(D12,D19,D30,D36,D45)</f>
        <v>167277281</v>
      </c>
      <c r="E48" s="40">
        <f>SUM(E12,E19,E30,E36,E45)</f>
        <v>44983919</v>
      </c>
      <c r="F48" s="14"/>
      <c r="G48" s="40">
        <f>SUM(G12,G19,G30,G36,G45)</f>
        <v>9140623</v>
      </c>
      <c r="H48" s="11"/>
      <c r="J48" s="13"/>
    </row>
    <row r="49" spans="2:7">
      <c r="D49" s="11"/>
      <c r="E49" s="18"/>
      <c r="F49" s="11"/>
      <c r="G49" s="11"/>
    </row>
    <row r="50" spans="2:7">
      <c r="B50" t="s">
        <v>40</v>
      </c>
      <c r="D50" s="18">
        <v>180088951</v>
      </c>
      <c r="E50" s="18">
        <v>45059901</v>
      </c>
      <c r="F50" s="18"/>
      <c r="G50" s="18">
        <v>8976897</v>
      </c>
    </row>
    <row r="51" spans="2:7">
      <c r="B51" t="s">
        <v>41</v>
      </c>
      <c r="D51" s="43">
        <f>-D50*0.02</f>
        <v>-3601779.02</v>
      </c>
      <c r="E51" s="43">
        <v>0</v>
      </c>
      <c r="F51" s="43"/>
      <c r="G51" s="43">
        <v>0</v>
      </c>
    </row>
    <row r="52" spans="2:7">
      <c r="B52" t="s">
        <v>42</v>
      </c>
      <c r="D52" s="38">
        <f>D50+D51</f>
        <v>176487171.97999999</v>
      </c>
      <c r="E52" s="38">
        <f>E50+E51</f>
        <v>45059901</v>
      </c>
      <c r="F52" s="38"/>
      <c r="G52" s="38">
        <f>G50+G51</f>
        <v>8976897</v>
      </c>
    </row>
    <row r="53" spans="2:7">
      <c r="D53" s="18"/>
      <c r="E53" s="18"/>
      <c r="F53" s="18"/>
      <c r="G53" s="18"/>
    </row>
    <row r="54" spans="2:7">
      <c r="B54" t="s">
        <v>64</v>
      </c>
      <c r="D54" s="18">
        <f>D48-D52</f>
        <v>-9209890.9799999893</v>
      </c>
      <c r="E54" s="18">
        <f>E48-E52</f>
        <v>-75982</v>
      </c>
      <c r="F54" s="18"/>
      <c r="G54" s="18">
        <f>G48-G52</f>
        <v>163726</v>
      </c>
    </row>
    <row r="55" spans="2:7">
      <c r="D55" s="18"/>
      <c r="E55" s="18"/>
      <c r="F55" s="18"/>
      <c r="G55" s="18"/>
    </row>
    <row r="56" spans="2:7">
      <c r="B56" t="s">
        <v>43</v>
      </c>
      <c r="D56" s="18">
        <v>59591177</v>
      </c>
      <c r="E56" s="18">
        <v>17958974</v>
      </c>
      <c r="F56" s="18"/>
      <c r="G56" s="18">
        <v>1750000</v>
      </c>
    </row>
    <row r="57" spans="2:7" ht="13.5" thickBot="1">
      <c r="B57" t="s">
        <v>44</v>
      </c>
      <c r="D57" s="63">
        <f>D54+D56</f>
        <v>50381286.020000011</v>
      </c>
      <c r="E57" s="63">
        <f>E54+E56</f>
        <v>17882992</v>
      </c>
      <c r="F57" s="65" t="s">
        <v>30</v>
      </c>
      <c r="G57" s="63">
        <f>G54+G56</f>
        <v>1913726</v>
      </c>
    </row>
    <row r="58" spans="2:7" ht="13.5" thickTop="1">
      <c r="D58" s="11"/>
      <c r="E58" s="11"/>
      <c r="F58" s="11"/>
      <c r="G58" s="11"/>
    </row>
    <row r="59" spans="2:7" s="17" customFormat="1">
      <c r="B59" s="64" t="s">
        <v>90</v>
      </c>
      <c r="D59" s="18"/>
      <c r="E59" s="18"/>
      <c r="F59" s="18"/>
      <c r="G59" s="18"/>
    </row>
    <row r="60" spans="2:7">
      <c r="D60" s="11"/>
      <c r="E60" s="11"/>
      <c r="F60" s="11"/>
      <c r="G60" s="11"/>
    </row>
    <row r="61" spans="2:7">
      <c r="D61" s="11"/>
      <c r="E61" s="11"/>
      <c r="F61" s="11"/>
      <c r="G61" s="11"/>
    </row>
    <row r="62" spans="2:7">
      <c r="D62" s="11"/>
      <c r="E62" s="11"/>
      <c r="F62" s="11"/>
      <c r="G62" s="11"/>
    </row>
    <row r="63" spans="2:7">
      <c r="D63" s="11"/>
      <c r="E63" s="11"/>
      <c r="F63" s="11"/>
      <c r="G63" s="11"/>
    </row>
    <row r="64" spans="2:7">
      <c r="D64" s="11"/>
      <c r="E64" s="11"/>
      <c r="F64" s="11"/>
      <c r="G64" s="11"/>
    </row>
    <row r="66" spans="4:4">
      <c r="D66" s="11"/>
    </row>
  </sheetData>
  <mergeCells count="3">
    <mergeCell ref="B1:G1"/>
    <mergeCell ref="B2:G2"/>
    <mergeCell ref="B3:G3"/>
  </mergeCells>
  <phoneticPr fontId="2" type="noConversion"/>
  <printOptions horizontalCentered="1"/>
  <pageMargins left="0.25" right="0.25" top="0.5" bottom="0.5" header="0.5" footer="0.5"/>
  <pageSetup scale="9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6"/>
  <sheetViews>
    <sheetView zoomScaleNormal="100" workbookViewId="0">
      <selection activeCell="G10" sqref="G10"/>
    </sheetView>
  </sheetViews>
  <sheetFormatPr defaultRowHeight="12.75"/>
  <cols>
    <col min="1" max="1" width="9.42578125" customWidth="1"/>
    <col min="2" max="2" width="49.85546875" bestFit="1" customWidth="1"/>
    <col min="3" max="3" width="15.140625" style="1" bestFit="1" customWidth="1"/>
    <col min="4" max="4" width="15.28515625" style="1" customWidth="1"/>
    <col min="5" max="5" width="14" style="1" bestFit="1" customWidth="1"/>
    <col min="7" max="7" width="12.5703125" customWidth="1"/>
    <col min="8" max="8" width="13.85546875" bestFit="1" customWidth="1"/>
  </cols>
  <sheetData>
    <row r="1" spans="2:8">
      <c r="B1" s="66" t="s">
        <v>65</v>
      </c>
      <c r="C1" s="66"/>
      <c r="D1" s="66"/>
      <c r="E1" s="66"/>
      <c r="F1" s="19"/>
    </row>
    <row r="2" spans="2:8">
      <c r="B2" s="66" t="s">
        <v>92</v>
      </c>
      <c r="C2" s="66"/>
      <c r="D2" s="66"/>
      <c r="E2" s="66"/>
      <c r="F2" s="19"/>
    </row>
    <row r="3" spans="2:8">
      <c r="B3" s="66" t="s">
        <v>87</v>
      </c>
      <c r="C3" s="66"/>
      <c r="D3" s="66"/>
      <c r="E3" s="66"/>
      <c r="F3" s="19"/>
    </row>
    <row r="4" spans="2:8">
      <c r="B4" s="19"/>
      <c r="C4" s="19"/>
      <c r="D4" s="19"/>
      <c r="E4" s="19"/>
      <c r="F4" s="19"/>
    </row>
    <row r="5" spans="2:8" ht="30" customHeight="1">
      <c r="B5" s="22" t="s">
        <v>5</v>
      </c>
      <c r="C5" s="22" t="s">
        <v>66</v>
      </c>
      <c r="D5" s="23" t="s">
        <v>67</v>
      </c>
      <c r="E5" s="22" t="s">
        <v>68</v>
      </c>
    </row>
    <row r="6" spans="2:8" ht="15" customHeight="1">
      <c r="B6" s="17" t="s">
        <v>46</v>
      </c>
      <c r="C6" s="15">
        <f>111958255.5-1080860-94768</f>
        <v>110782627.5</v>
      </c>
      <c r="D6" s="26">
        <v>0</v>
      </c>
      <c r="E6" s="55">
        <v>0</v>
      </c>
      <c r="G6" s="20"/>
      <c r="H6" s="15"/>
    </row>
    <row r="7" spans="2:8" ht="15" customHeight="1">
      <c r="B7" s="17" t="s">
        <v>47</v>
      </c>
      <c r="C7" s="16">
        <v>3357347</v>
      </c>
      <c r="D7" s="27">
        <v>0</v>
      </c>
      <c r="E7" s="56">
        <v>0</v>
      </c>
      <c r="G7" s="20"/>
      <c r="H7" s="16"/>
    </row>
    <row r="8" spans="2:8" ht="15" customHeight="1">
      <c r="B8" s="17" t="s">
        <v>48</v>
      </c>
      <c r="C8" s="16">
        <f>2265582-48545</f>
        <v>2217037</v>
      </c>
      <c r="D8" s="27">
        <v>0</v>
      </c>
      <c r="E8" s="56">
        <v>0</v>
      </c>
      <c r="G8" s="20"/>
      <c r="H8" s="16"/>
    </row>
    <row r="9" spans="2:8" ht="15" customHeight="1">
      <c r="B9" s="17" t="s">
        <v>49</v>
      </c>
      <c r="C9" s="16">
        <v>2593837</v>
      </c>
      <c r="D9" s="27">
        <v>0</v>
      </c>
      <c r="E9" s="56">
        <v>0</v>
      </c>
      <c r="G9" s="20"/>
      <c r="H9" s="16"/>
    </row>
    <row r="10" spans="2:8" ht="15" customHeight="1">
      <c r="B10" s="17" t="s">
        <v>50</v>
      </c>
      <c r="C10" s="16">
        <v>11576999.5</v>
      </c>
      <c r="D10" s="27">
        <v>0</v>
      </c>
      <c r="E10" s="56">
        <v>0</v>
      </c>
      <c r="G10" s="20"/>
      <c r="H10" s="16"/>
    </row>
    <row r="11" spans="2:8" ht="15" customHeight="1">
      <c r="B11" s="17" t="s">
        <v>51</v>
      </c>
      <c r="C11" s="16">
        <f>5969754-137461</f>
        <v>5832293</v>
      </c>
      <c r="D11" s="27">
        <v>0</v>
      </c>
      <c r="E11" s="56">
        <v>0</v>
      </c>
      <c r="G11" s="20"/>
      <c r="H11" s="16"/>
    </row>
    <row r="12" spans="2:8" ht="15" customHeight="1">
      <c r="B12" s="17" t="s">
        <v>52</v>
      </c>
      <c r="C12" s="16">
        <v>342778</v>
      </c>
      <c r="D12" s="27">
        <v>0</v>
      </c>
      <c r="E12" s="56">
        <v>0</v>
      </c>
      <c r="G12" s="20"/>
      <c r="H12" s="16"/>
    </row>
    <row r="13" spans="2:8" ht="15" customHeight="1">
      <c r="B13" s="17" t="s">
        <v>53</v>
      </c>
      <c r="C13" s="16">
        <v>1903395</v>
      </c>
      <c r="D13" s="27">
        <v>0</v>
      </c>
      <c r="E13" s="56">
        <v>0</v>
      </c>
      <c r="G13" s="20"/>
      <c r="H13" s="16"/>
    </row>
    <row r="14" spans="2:8" ht="15" customHeight="1">
      <c r="B14" s="17" t="s">
        <v>54</v>
      </c>
      <c r="C14" s="16">
        <v>8531552</v>
      </c>
      <c r="D14" s="27">
        <v>0</v>
      </c>
      <c r="E14" s="56">
        <v>0</v>
      </c>
      <c r="G14" s="20"/>
      <c r="H14" s="16"/>
    </row>
    <row r="15" spans="2:8" ht="15" customHeight="1">
      <c r="B15" s="17" t="s">
        <v>4</v>
      </c>
      <c r="C15" s="6">
        <v>0</v>
      </c>
      <c r="D15" s="27">
        <v>0</v>
      </c>
      <c r="E15" s="48">
        <f>17666+8365933+7222+326243+8923+4987</f>
        <v>8730974</v>
      </c>
      <c r="G15" s="20"/>
    </row>
    <row r="16" spans="2:8" ht="15" customHeight="1">
      <c r="B16" s="17" t="s">
        <v>55</v>
      </c>
      <c r="C16" s="6">
        <v>5554352</v>
      </c>
      <c r="D16" s="27">
        <v>0</v>
      </c>
      <c r="E16" s="56">
        <v>0</v>
      </c>
      <c r="G16" s="20"/>
      <c r="H16" s="6"/>
    </row>
    <row r="17" spans="2:8" ht="15" customHeight="1">
      <c r="B17" s="17" t="s">
        <v>56</v>
      </c>
      <c r="C17" s="16">
        <v>3870603</v>
      </c>
      <c r="D17" s="27">
        <v>0</v>
      </c>
      <c r="E17" s="56">
        <v>0</v>
      </c>
      <c r="G17" s="20"/>
      <c r="H17" s="16"/>
    </row>
    <row r="18" spans="2:8" ht="15" customHeight="1">
      <c r="B18" s="17" t="s">
        <v>57</v>
      </c>
      <c r="C18" s="16">
        <v>18515323</v>
      </c>
      <c r="D18" s="27">
        <v>0</v>
      </c>
      <c r="E18" s="48">
        <f>40489+560+3309+167+223+201175</f>
        <v>245923</v>
      </c>
      <c r="G18" s="20"/>
      <c r="H18" s="16"/>
    </row>
    <row r="19" spans="2:8" ht="15" customHeight="1">
      <c r="B19" s="17" t="s">
        <v>58</v>
      </c>
      <c r="C19" s="16">
        <v>992784</v>
      </c>
      <c r="D19" s="27">
        <v>0</v>
      </c>
      <c r="E19" s="56">
        <v>0</v>
      </c>
      <c r="G19" s="20"/>
      <c r="H19" s="16"/>
    </row>
    <row r="20" spans="2:8" ht="15" customHeight="1">
      <c r="B20" s="17" t="s">
        <v>59</v>
      </c>
      <c r="C20" s="16">
        <v>2836446</v>
      </c>
      <c r="D20" s="27">
        <v>0</v>
      </c>
      <c r="E20" s="56">
        <v>0</v>
      </c>
      <c r="G20" s="20"/>
      <c r="H20" s="16"/>
    </row>
    <row r="21" spans="2:8" ht="15" customHeight="1">
      <c r="B21" t="s">
        <v>60</v>
      </c>
      <c r="C21" s="16">
        <v>143211</v>
      </c>
      <c r="D21" s="27">
        <v>0</v>
      </c>
      <c r="E21" s="56">
        <v>0</v>
      </c>
      <c r="G21" s="20"/>
      <c r="H21" s="16"/>
    </row>
    <row r="22" spans="2:8" ht="15" customHeight="1">
      <c r="B22" t="s">
        <v>61</v>
      </c>
      <c r="C22" s="16">
        <v>0</v>
      </c>
      <c r="D22" s="28">
        <v>45059901</v>
      </c>
      <c r="E22" s="56">
        <v>0</v>
      </c>
      <c r="G22" s="20"/>
      <c r="H22" s="16"/>
    </row>
    <row r="23" spans="2:8" ht="15" customHeight="1">
      <c r="B23" t="s">
        <v>62</v>
      </c>
      <c r="C23" s="16">
        <v>0</v>
      </c>
      <c r="D23" s="27">
        <v>0</v>
      </c>
      <c r="E23" s="56">
        <v>0</v>
      </c>
      <c r="G23" s="20"/>
      <c r="H23" s="16"/>
    </row>
    <row r="24" spans="2:8" ht="15" customHeight="1">
      <c r="B24" t="s">
        <v>0</v>
      </c>
      <c r="C24" s="16">
        <v>150000</v>
      </c>
      <c r="D24" s="27">
        <v>0</v>
      </c>
      <c r="E24" s="56">
        <v>0</v>
      </c>
      <c r="G24" s="20"/>
      <c r="H24" s="16"/>
    </row>
    <row r="25" spans="2:8" ht="15" customHeight="1">
      <c r="B25" t="s">
        <v>1</v>
      </c>
      <c r="C25" s="16">
        <v>888366</v>
      </c>
      <c r="D25" s="27">
        <v>0</v>
      </c>
      <c r="E25" s="56">
        <v>0</v>
      </c>
      <c r="G25" s="20"/>
      <c r="H25" s="16"/>
    </row>
    <row r="26" spans="2:8" ht="15" customHeight="1" thickBot="1">
      <c r="B26" s="5" t="s">
        <v>63</v>
      </c>
      <c r="C26" s="29">
        <f t="shared" ref="C26:D26" si="0">SUM(C6:C25)</f>
        <v>180088951</v>
      </c>
      <c r="D26" s="29">
        <f t="shared" si="0"/>
        <v>45059901</v>
      </c>
      <c r="E26" s="29">
        <f>SUM(E6:E25)</f>
        <v>8976897</v>
      </c>
      <c r="G26" s="20"/>
    </row>
    <row r="27" spans="2:8" ht="13.5" thickTop="1"/>
    <row r="45" spans="4:4">
      <c r="D45" s="24"/>
    </row>
    <row r="46" spans="4:4">
      <c r="D46" s="20"/>
    </row>
    <row r="80" spans="2:3">
      <c r="B80" s="22" t="s">
        <v>5</v>
      </c>
      <c r="C80" s="22" t="s">
        <v>69</v>
      </c>
    </row>
    <row r="81" spans="2:7">
      <c r="B81" t="s">
        <v>46</v>
      </c>
      <c r="C81" s="20">
        <f>C6/C26</f>
        <v>0.61515504912902741</v>
      </c>
      <c r="E81"/>
      <c r="F81" s="25"/>
      <c r="G81" s="20"/>
    </row>
    <row r="82" spans="2:7">
      <c r="B82" t="s">
        <v>57</v>
      </c>
      <c r="C82" s="20">
        <f>C18/C26</f>
        <v>0.10281209867228334</v>
      </c>
      <c r="E82"/>
      <c r="F82" s="25"/>
      <c r="G82" s="20"/>
    </row>
    <row r="83" spans="2:7">
      <c r="B83" t="s">
        <v>50</v>
      </c>
      <c r="C83" s="20">
        <f>C10/C26</f>
        <v>6.4284896078938239E-2</v>
      </c>
      <c r="E83"/>
      <c r="F83" s="25"/>
      <c r="G83" s="20"/>
    </row>
    <row r="84" spans="2:7">
      <c r="B84" t="s">
        <v>54</v>
      </c>
      <c r="C84" s="20">
        <f>C14/C26</f>
        <v>4.7374100146765803E-2</v>
      </c>
      <c r="E84"/>
      <c r="F84" s="25"/>
      <c r="G84" s="20"/>
    </row>
    <row r="85" spans="2:7">
      <c r="B85" t="s">
        <v>51</v>
      </c>
      <c r="C85" s="20">
        <f>C11/C26</f>
        <v>3.2385623702144838E-2</v>
      </c>
      <c r="E85"/>
      <c r="F85" s="25"/>
      <c r="G85" s="20"/>
    </row>
    <row r="86" spans="2:7">
      <c r="B86" t="s">
        <v>55</v>
      </c>
      <c r="C86" s="20">
        <f>C16/C26</f>
        <v>3.0842269718146118E-2</v>
      </c>
      <c r="E86"/>
      <c r="F86" s="25"/>
      <c r="G86" s="20"/>
    </row>
    <row r="87" spans="2:7">
      <c r="B87" t="s">
        <v>56</v>
      </c>
      <c r="C87" s="20">
        <f>C17/C26</f>
        <v>2.1492728890402608E-2</v>
      </c>
      <c r="E87"/>
      <c r="F87" s="25"/>
      <c r="G87" s="20"/>
    </row>
    <row r="88" spans="2:7">
      <c r="B88" t="s">
        <v>47</v>
      </c>
      <c r="C88" s="20">
        <f>C7/C26</f>
        <v>1.8642715065845434E-2</v>
      </c>
      <c r="E88"/>
      <c r="F88" s="25"/>
      <c r="G88" s="20"/>
    </row>
    <row r="89" spans="2:7">
      <c r="B89" t="s">
        <v>59</v>
      </c>
      <c r="C89" s="20">
        <f>C20/C26</f>
        <v>1.5750249997291615E-2</v>
      </c>
      <c r="E89"/>
      <c r="F89" s="25"/>
      <c r="G89" s="20"/>
    </row>
    <row r="90" spans="2:7">
      <c r="B90" t="s">
        <v>49</v>
      </c>
      <c r="C90" s="20">
        <f>C9/C26</f>
        <v>1.4403087949576652E-2</v>
      </c>
      <c r="E90"/>
      <c r="F90" s="25"/>
      <c r="G90" s="20"/>
    </row>
    <row r="91" spans="2:7">
      <c r="B91" t="s">
        <v>48</v>
      </c>
      <c r="C91" s="20">
        <f>C8/C26</f>
        <v>1.2310788572476054E-2</v>
      </c>
      <c r="E91"/>
      <c r="F91" s="25"/>
      <c r="G91" s="20"/>
    </row>
    <row r="92" spans="2:7">
      <c r="B92" t="s">
        <v>53</v>
      </c>
      <c r="C92" s="20">
        <f>C13/C26</f>
        <v>1.0569193664746263E-2</v>
      </c>
      <c r="E92"/>
      <c r="F92" s="25"/>
      <c r="G92" s="20"/>
    </row>
    <row r="93" spans="2:7">
      <c r="B93" s="21" t="s">
        <v>70</v>
      </c>
      <c r="C93" s="44">
        <f>SUM(C12,C19,C21,C22,C23,C24,C25)/C26</f>
        <v>1.3977198412355681E-2</v>
      </c>
      <c r="E93" s="21"/>
      <c r="G93" s="20"/>
    </row>
    <row r="94" spans="2:7">
      <c r="B94" s="5" t="s">
        <v>63</v>
      </c>
      <c r="C94" s="44">
        <f>SUM(C81:C93)</f>
        <v>1.0000000000000002</v>
      </c>
      <c r="G94" s="20"/>
    </row>
    <row r="95" spans="2:7">
      <c r="G95" s="20"/>
    </row>
    <row r="96" spans="2:7">
      <c r="G96" s="20"/>
    </row>
    <row r="97" spans="5:7">
      <c r="G97" s="20"/>
    </row>
    <row r="98" spans="5:7">
      <c r="G98" s="20"/>
    </row>
    <row r="99" spans="5:7">
      <c r="G99" s="20"/>
    </row>
    <row r="100" spans="5:7">
      <c r="G100" s="20"/>
    </row>
    <row r="101" spans="5:7">
      <c r="F101" s="20"/>
      <c r="G101" s="20"/>
    </row>
    <row r="102" spans="5:7">
      <c r="E102"/>
      <c r="F102" s="25"/>
      <c r="G102" s="20"/>
    </row>
    <row r="105" spans="5:7">
      <c r="E105"/>
      <c r="G105" s="20"/>
    </row>
    <row r="109" spans="5:7">
      <c r="E109"/>
      <c r="F109" s="25"/>
      <c r="G109" s="20"/>
    </row>
    <row r="111" spans="5:7">
      <c r="E111"/>
      <c r="F111" s="25"/>
      <c r="G111" s="20"/>
    </row>
    <row r="112" spans="5:7">
      <c r="E112"/>
      <c r="F112" s="25"/>
      <c r="G112" s="20"/>
    </row>
    <row r="113" spans="5:7">
      <c r="E113"/>
      <c r="F113" s="25"/>
      <c r="G113" s="20"/>
    </row>
    <row r="114" spans="5:7">
      <c r="E114"/>
      <c r="F114" s="25"/>
      <c r="G114" s="20"/>
    </row>
    <row r="115" spans="5:7">
      <c r="E115"/>
      <c r="F115" s="25"/>
      <c r="G115" s="20"/>
    </row>
    <row r="116" spans="5:7">
      <c r="E116"/>
      <c r="F116" s="25"/>
      <c r="G116" s="20"/>
    </row>
  </sheetData>
  <mergeCells count="3">
    <mergeCell ref="B1:E1"/>
    <mergeCell ref="B2:E2"/>
    <mergeCell ref="B3:E3"/>
  </mergeCells>
  <phoneticPr fontId="2" type="noConversion"/>
  <printOptions horizontalCentered="1"/>
  <pageMargins left="0.25" right="0.25" top="0.5" bottom="0.5" header="0.5" footer="0.5"/>
  <pageSetup scale="86" orientation="portrait" verticalDpi="12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topLeftCell="B1" workbookViewId="0">
      <selection activeCell="K7" sqref="K7"/>
    </sheetView>
  </sheetViews>
  <sheetFormatPr defaultRowHeight="12.75"/>
  <cols>
    <col min="1" max="1" width="9" customWidth="1"/>
    <col min="2" max="2" width="43.85546875" bestFit="1" customWidth="1"/>
    <col min="3" max="3" width="13.42578125" bestFit="1" customWidth="1"/>
    <col min="4" max="4" width="13.5703125" bestFit="1" customWidth="1"/>
    <col min="5" max="5" width="12.7109375" bestFit="1" customWidth="1"/>
    <col min="6" max="6" width="13.5703125" bestFit="1" customWidth="1"/>
    <col min="7" max="7" width="11.28515625" bestFit="1" customWidth="1"/>
    <col min="8" max="8" width="13" bestFit="1" customWidth="1"/>
    <col min="9" max="9" width="15" bestFit="1" customWidth="1"/>
    <col min="11" max="11" width="43.85546875" bestFit="1" customWidth="1"/>
    <col min="12" max="12" width="13.85546875" bestFit="1" customWidth="1"/>
  </cols>
  <sheetData>
    <row r="1" spans="2:12" ht="45" customHeight="1">
      <c r="B1" s="67" t="s">
        <v>93</v>
      </c>
      <c r="C1" s="67"/>
      <c r="D1" s="67"/>
      <c r="E1" s="67"/>
      <c r="F1" s="67"/>
      <c r="G1" s="67"/>
      <c r="H1" s="67"/>
      <c r="I1" s="67"/>
    </row>
    <row r="2" spans="2:12">
      <c r="C2" s="1"/>
      <c r="D2" s="1"/>
      <c r="E2" s="1"/>
      <c r="F2" s="1"/>
      <c r="G2" s="1"/>
      <c r="H2" s="1"/>
    </row>
    <row r="3" spans="2:12">
      <c r="C3" s="1"/>
      <c r="D3" s="2" t="s">
        <v>89</v>
      </c>
      <c r="E3" s="1"/>
      <c r="F3" s="2" t="s">
        <v>85</v>
      </c>
      <c r="G3" s="2" t="s">
        <v>71</v>
      </c>
      <c r="H3" s="3" t="s">
        <v>72</v>
      </c>
      <c r="I3" s="3" t="s">
        <v>72</v>
      </c>
    </row>
    <row r="4" spans="2:12">
      <c r="B4" s="7" t="s">
        <v>77</v>
      </c>
      <c r="C4" s="4" t="s">
        <v>88</v>
      </c>
      <c r="D4" s="4" t="s">
        <v>73</v>
      </c>
      <c r="E4" s="4" t="s">
        <v>84</v>
      </c>
      <c r="F4" s="4" t="s">
        <v>74</v>
      </c>
      <c r="G4" s="4" t="s">
        <v>75</v>
      </c>
      <c r="H4" s="4" t="s">
        <v>76</v>
      </c>
      <c r="I4" s="4" t="s">
        <v>86</v>
      </c>
    </row>
    <row r="5" spans="2:12">
      <c r="B5" t="s">
        <v>46</v>
      </c>
      <c r="C5" s="15">
        <f>111958255.5-1080860-94768</f>
        <v>110782627.5</v>
      </c>
      <c r="D5" s="33">
        <f t="shared" ref="D5:D23" si="0">ROUND(C5/$C$37,0)</f>
        <v>4544</v>
      </c>
      <c r="E5" s="33">
        <v>109593382</v>
      </c>
      <c r="F5" s="33">
        <f t="shared" ref="F5:F23" si="1">ROUND(E5/$E$37,0)</f>
        <v>4431</v>
      </c>
      <c r="G5" s="33">
        <f t="shared" ref="G5:G23" si="2">C5-E5</f>
        <v>1189245.5</v>
      </c>
      <c r="H5" s="33">
        <f t="shared" ref="H5:H23" si="3">ROUND(D5-F5,0)</f>
        <v>113</v>
      </c>
      <c r="I5" s="20">
        <f t="shared" ref="I5:I24" si="4">IF(ISERROR((D5-F5)/F5),0,(D5-F5)/F5)</f>
        <v>2.5502143985556308E-2</v>
      </c>
      <c r="L5" s="33"/>
    </row>
    <row r="6" spans="2:12">
      <c r="B6" t="s">
        <v>47</v>
      </c>
      <c r="C6" s="16">
        <v>3357347</v>
      </c>
      <c r="D6" s="34">
        <f t="shared" si="0"/>
        <v>138</v>
      </c>
      <c r="E6" s="34">
        <v>3346093</v>
      </c>
      <c r="F6" s="34">
        <f t="shared" si="1"/>
        <v>135</v>
      </c>
      <c r="G6" s="34">
        <f t="shared" si="2"/>
        <v>11254</v>
      </c>
      <c r="H6" s="34">
        <f t="shared" si="3"/>
        <v>3</v>
      </c>
      <c r="I6" s="20">
        <f t="shared" si="4"/>
        <v>2.2222222222222223E-2</v>
      </c>
      <c r="L6" s="34"/>
    </row>
    <row r="7" spans="2:12">
      <c r="B7" t="s">
        <v>48</v>
      </c>
      <c r="C7" s="16">
        <f>2265582-48545</f>
        <v>2217037</v>
      </c>
      <c r="D7" s="34">
        <f t="shared" si="0"/>
        <v>91</v>
      </c>
      <c r="E7" s="34">
        <v>2294812</v>
      </c>
      <c r="F7" s="34">
        <f t="shared" si="1"/>
        <v>93</v>
      </c>
      <c r="G7" s="34">
        <f t="shared" si="2"/>
        <v>-77775</v>
      </c>
      <c r="H7" s="34">
        <f t="shared" si="3"/>
        <v>-2</v>
      </c>
      <c r="I7" s="20">
        <f t="shared" si="4"/>
        <v>-2.1505376344086023E-2</v>
      </c>
      <c r="L7" s="34"/>
    </row>
    <row r="8" spans="2:12">
      <c r="B8" t="s">
        <v>49</v>
      </c>
      <c r="C8" s="16">
        <v>2593837</v>
      </c>
      <c r="D8" s="34">
        <f t="shared" si="0"/>
        <v>106</v>
      </c>
      <c r="E8" s="34">
        <v>2625050</v>
      </c>
      <c r="F8" s="34">
        <f t="shared" si="1"/>
        <v>106</v>
      </c>
      <c r="G8" s="34">
        <f t="shared" si="2"/>
        <v>-31213</v>
      </c>
      <c r="H8" s="34">
        <f t="shared" si="3"/>
        <v>0</v>
      </c>
      <c r="I8" s="20">
        <f t="shared" si="4"/>
        <v>0</v>
      </c>
      <c r="L8" s="34"/>
    </row>
    <row r="9" spans="2:12">
      <c r="B9" t="s">
        <v>50</v>
      </c>
      <c r="C9" s="16">
        <v>11576999.5</v>
      </c>
      <c r="D9" s="34">
        <f t="shared" si="0"/>
        <v>475</v>
      </c>
      <c r="E9" s="34">
        <v>11250157</v>
      </c>
      <c r="F9" s="34">
        <f t="shared" si="1"/>
        <v>455</v>
      </c>
      <c r="G9" s="34">
        <f t="shared" si="2"/>
        <v>326842.5</v>
      </c>
      <c r="H9" s="34">
        <f t="shared" si="3"/>
        <v>20</v>
      </c>
      <c r="I9" s="20">
        <f t="shared" si="4"/>
        <v>4.3956043956043959E-2</v>
      </c>
      <c r="L9" s="34"/>
    </row>
    <row r="10" spans="2:12">
      <c r="B10" t="s">
        <v>51</v>
      </c>
      <c r="C10" s="16">
        <f>5969754-137461</f>
        <v>5832293</v>
      </c>
      <c r="D10" s="34">
        <f t="shared" si="0"/>
        <v>239</v>
      </c>
      <c r="E10" s="34">
        <v>5604360</v>
      </c>
      <c r="F10" s="34">
        <f t="shared" si="1"/>
        <v>227</v>
      </c>
      <c r="G10" s="34">
        <f t="shared" si="2"/>
        <v>227933</v>
      </c>
      <c r="H10" s="34">
        <f t="shared" si="3"/>
        <v>12</v>
      </c>
      <c r="I10" s="20">
        <f t="shared" si="4"/>
        <v>5.2863436123348019E-2</v>
      </c>
      <c r="L10" s="34"/>
    </row>
    <row r="11" spans="2:12">
      <c r="B11" t="s">
        <v>52</v>
      </c>
      <c r="C11" s="16">
        <v>342778</v>
      </c>
      <c r="D11" s="34">
        <f t="shared" si="0"/>
        <v>14</v>
      </c>
      <c r="E11" s="34">
        <v>287919</v>
      </c>
      <c r="F11" s="34">
        <f t="shared" si="1"/>
        <v>12</v>
      </c>
      <c r="G11" s="34">
        <f t="shared" si="2"/>
        <v>54859</v>
      </c>
      <c r="H11" s="34">
        <f t="shared" si="3"/>
        <v>2</v>
      </c>
      <c r="I11" s="20">
        <f t="shared" si="4"/>
        <v>0.16666666666666666</v>
      </c>
      <c r="L11" s="34"/>
    </row>
    <row r="12" spans="2:12">
      <c r="B12" t="s">
        <v>53</v>
      </c>
      <c r="C12" s="16">
        <v>1903395</v>
      </c>
      <c r="D12" s="34">
        <f t="shared" si="0"/>
        <v>78</v>
      </c>
      <c r="E12" s="34">
        <v>1847335</v>
      </c>
      <c r="F12" s="34">
        <f t="shared" si="1"/>
        <v>75</v>
      </c>
      <c r="G12" s="34">
        <f t="shared" si="2"/>
        <v>56060</v>
      </c>
      <c r="H12" s="34">
        <f t="shared" si="3"/>
        <v>3</v>
      </c>
      <c r="I12" s="20">
        <f t="shared" si="4"/>
        <v>0.04</v>
      </c>
      <c r="L12" s="34"/>
    </row>
    <row r="13" spans="2:12">
      <c r="B13" t="s">
        <v>54</v>
      </c>
      <c r="C13" s="16">
        <v>8531552</v>
      </c>
      <c r="D13" s="34">
        <f t="shared" si="0"/>
        <v>350</v>
      </c>
      <c r="E13" s="34">
        <v>8262367</v>
      </c>
      <c r="F13" s="34">
        <f t="shared" si="1"/>
        <v>334</v>
      </c>
      <c r="G13" s="34">
        <f t="shared" si="2"/>
        <v>269185</v>
      </c>
      <c r="H13" s="34">
        <f t="shared" si="3"/>
        <v>16</v>
      </c>
      <c r="I13" s="20">
        <f t="shared" si="4"/>
        <v>4.790419161676647E-2</v>
      </c>
      <c r="L13" s="34"/>
    </row>
    <row r="14" spans="2:12">
      <c r="B14" t="s">
        <v>55</v>
      </c>
      <c r="C14" s="6">
        <v>5554352</v>
      </c>
      <c r="D14" s="34">
        <f t="shared" si="0"/>
        <v>228</v>
      </c>
      <c r="E14" s="34">
        <v>5598719</v>
      </c>
      <c r="F14" s="34">
        <f t="shared" si="1"/>
        <v>226</v>
      </c>
      <c r="G14" s="34">
        <f t="shared" si="2"/>
        <v>-44367</v>
      </c>
      <c r="H14" s="34">
        <f t="shared" si="3"/>
        <v>2</v>
      </c>
      <c r="I14" s="20">
        <f t="shared" si="4"/>
        <v>8.8495575221238937E-3</v>
      </c>
      <c r="L14" s="34"/>
    </row>
    <row r="15" spans="2:12">
      <c r="B15" t="s">
        <v>56</v>
      </c>
      <c r="C15" s="16">
        <v>3870603</v>
      </c>
      <c r="D15" s="34">
        <f t="shared" si="0"/>
        <v>159</v>
      </c>
      <c r="E15" s="34">
        <v>3856110</v>
      </c>
      <c r="F15" s="34">
        <f t="shared" si="1"/>
        <v>156</v>
      </c>
      <c r="G15" s="34">
        <f t="shared" si="2"/>
        <v>14493</v>
      </c>
      <c r="H15" s="34">
        <f t="shared" si="3"/>
        <v>3</v>
      </c>
      <c r="I15" s="20">
        <f t="shared" si="4"/>
        <v>1.9230769230769232E-2</v>
      </c>
      <c r="L15" s="34"/>
    </row>
    <row r="16" spans="2:12">
      <c r="B16" t="s">
        <v>57</v>
      </c>
      <c r="C16" s="16">
        <v>18515323</v>
      </c>
      <c r="D16" s="34">
        <f t="shared" si="0"/>
        <v>759</v>
      </c>
      <c r="E16" s="34">
        <v>18637477</v>
      </c>
      <c r="F16" s="34">
        <f t="shared" si="1"/>
        <v>754</v>
      </c>
      <c r="G16" s="34">
        <f t="shared" si="2"/>
        <v>-122154</v>
      </c>
      <c r="H16" s="34">
        <f t="shared" si="3"/>
        <v>5</v>
      </c>
      <c r="I16" s="20">
        <f t="shared" si="4"/>
        <v>6.6312997347480109E-3</v>
      </c>
      <c r="L16" s="34"/>
    </row>
    <row r="17" spans="1:12">
      <c r="B17" t="s">
        <v>58</v>
      </c>
      <c r="C17" s="16">
        <v>992784</v>
      </c>
      <c r="D17" s="34">
        <f t="shared" si="0"/>
        <v>41</v>
      </c>
      <c r="E17" s="34">
        <v>780046</v>
      </c>
      <c r="F17" s="34">
        <f t="shared" si="1"/>
        <v>32</v>
      </c>
      <c r="G17" s="34">
        <f t="shared" si="2"/>
        <v>212738</v>
      </c>
      <c r="H17" s="34">
        <f t="shared" si="3"/>
        <v>9</v>
      </c>
      <c r="I17" s="20">
        <f t="shared" si="4"/>
        <v>0.28125</v>
      </c>
      <c r="L17" s="34"/>
    </row>
    <row r="18" spans="1:12">
      <c r="B18" t="s">
        <v>59</v>
      </c>
      <c r="C18" s="16">
        <v>2836446</v>
      </c>
      <c r="D18" s="34">
        <f t="shared" si="0"/>
        <v>116</v>
      </c>
      <c r="E18" s="34">
        <v>2669220</v>
      </c>
      <c r="F18" s="34">
        <f t="shared" si="1"/>
        <v>108</v>
      </c>
      <c r="G18" s="34">
        <f t="shared" si="2"/>
        <v>167226</v>
      </c>
      <c r="H18" s="34">
        <f t="shared" si="3"/>
        <v>8</v>
      </c>
      <c r="I18" s="20">
        <f t="shared" si="4"/>
        <v>7.407407407407407E-2</v>
      </c>
      <c r="L18" s="34"/>
    </row>
    <row r="19" spans="1:12">
      <c r="B19" t="s">
        <v>60</v>
      </c>
      <c r="C19" s="16">
        <v>143211</v>
      </c>
      <c r="D19" s="34">
        <f t="shared" si="0"/>
        <v>6</v>
      </c>
      <c r="E19" s="34">
        <v>160603</v>
      </c>
      <c r="F19" s="34">
        <f t="shared" si="1"/>
        <v>6</v>
      </c>
      <c r="G19" s="34">
        <f t="shared" si="2"/>
        <v>-17392</v>
      </c>
      <c r="H19" s="34">
        <f t="shared" si="3"/>
        <v>0</v>
      </c>
      <c r="I19" s="20">
        <f t="shared" si="4"/>
        <v>0</v>
      </c>
      <c r="L19" s="34"/>
    </row>
    <row r="20" spans="1:12">
      <c r="B20" t="s">
        <v>61</v>
      </c>
      <c r="C20" s="16">
        <v>0</v>
      </c>
      <c r="D20" s="34">
        <f t="shared" si="0"/>
        <v>0</v>
      </c>
      <c r="E20" s="34">
        <v>0</v>
      </c>
      <c r="F20" s="34">
        <f t="shared" si="1"/>
        <v>0</v>
      </c>
      <c r="G20" s="34">
        <f t="shared" si="2"/>
        <v>0</v>
      </c>
      <c r="H20" s="34">
        <f t="shared" si="3"/>
        <v>0</v>
      </c>
      <c r="I20" s="20">
        <f t="shared" si="4"/>
        <v>0</v>
      </c>
      <c r="L20" s="34"/>
    </row>
    <row r="21" spans="1:12">
      <c r="B21" t="s">
        <v>62</v>
      </c>
      <c r="C21" s="16">
        <v>0</v>
      </c>
      <c r="D21" s="34">
        <f t="shared" si="0"/>
        <v>0</v>
      </c>
      <c r="E21" s="34">
        <v>1033426</v>
      </c>
      <c r="F21" s="34">
        <f t="shared" si="1"/>
        <v>42</v>
      </c>
      <c r="G21" s="34">
        <f t="shared" si="2"/>
        <v>-1033426</v>
      </c>
      <c r="H21" s="34">
        <f t="shared" si="3"/>
        <v>-42</v>
      </c>
      <c r="I21" s="20">
        <f t="shared" si="4"/>
        <v>-1</v>
      </c>
      <c r="L21" s="34"/>
    </row>
    <row r="22" spans="1:12">
      <c r="B22" t="s">
        <v>0</v>
      </c>
      <c r="C22" s="16">
        <v>150000</v>
      </c>
      <c r="D22" s="34">
        <f t="shared" si="0"/>
        <v>6</v>
      </c>
      <c r="E22" s="34">
        <v>165000</v>
      </c>
      <c r="F22" s="34">
        <f t="shared" si="1"/>
        <v>7</v>
      </c>
      <c r="G22" s="34">
        <f t="shared" si="2"/>
        <v>-15000</v>
      </c>
      <c r="H22" s="34">
        <f t="shared" si="3"/>
        <v>-1</v>
      </c>
      <c r="I22" s="20">
        <f t="shared" si="4"/>
        <v>-0.14285714285714285</v>
      </c>
      <c r="L22" s="34"/>
    </row>
    <row r="23" spans="1:12">
      <c r="B23" s="9" t="s">
        <v>1</v>
      </c>
      <c r="C23" s="16">
        <v>888366</v>
      </c>
      <c r="D23" s="35">
        <f t="shared" si="0"/>
        <v>36</v>
      </c>
      <c r="E23" s="35">
        <v>865751</v>
      </c>
      <c r="F23" s="35">
        <f t="shared" si="1"/>
        <v>35</v>
      </c>
      <c r="G23" s="35">
        <f t="shared" si="2"/>
        <v>22615</v>
      </c>
      <c r="H23" s="35">
        <f t="shared" si="3"/>
        <v>1</v>
      </c>
      <c r="I23" s="30">
        <f t="shared" si="4"/>
        <v>2.8571428571428571E-2</v>
      </c>
      <c r="L23" s="35"/>
    </row>
    <row r="24" spans="1:12" ht="13.5" thickBot="1">
      <c r="A24" s="37"/>
      <c r="B24" s="31" t="s">
        <v>63</v>
      </c>
      <c r="C24" s="29">
        <f>SUM(C5:C23)</f>
        <v>180088951</v>
      </c>
      <c r="D24" s="36">
        <f t="shared" ref="D24:H24" si="5">SUM(D5:D23)</f>
        <v>7386</v>
      </c>
      <c r="E24" s="36">
        <f t="shared" si="5"/>
        <v>178877827</v>
      </c>
      <c r="F24" s="36">
        <f t="shared" si="5"/>
        <v>7234</v>
      </c>
      <c r="G24" s="36">
        <f t="shared" si="5"/>
        <v>1211124</v>
      </c>
      <c r="H24" s="36">
        <f t="shared" si="5"/>
        <v>152</v>
      </c>
      <c r="I24" s="32">
        <f t="shared" si="4"/>
        <v>2.1011888305225324E-2</v>
      </c>
    </row>
    <row r="25" spans="1:12" ht="13.5" thickTop="1">
      <c r="C25" s="33"/>
      <c r="D25" s="33"/>
      <c r="E25" s="33"/>
      <c r="F25" s="33"/>
      <c r="G25" s="33"/>
      <c r="H25" s="33"/>
    </row>
    <row r="26" spans="1:12">
      <c r="F26" s="1"/>
      <c r="G26" s="1"/>
      <c r="H26" s="1"/>
    </row>
    <row r="27" spans="1:12">
      <c r="B27" s="46" t="s">
        <v>78</v>
      </c>
      <c r="C27" s="57"/>
      <c r="D27" s="57"/>
      <c r="E27" s="57"/>
      <c r="F27" s="62"/>
      <c r="G27" s="62"/>
      <c r="H27" s="62"/>
      <c r="I27" s="17"/>
    </row>
    <row r="28" spans="1:12">
      <c r="B28" s="17" t="s">
        <v>79</v>
      </c>
      <c r="C28" s="58">
        <v>8730974</v>
      </c>
      <c r="D28" s="51">
        <f t="shared" ref="D28:D29" si="6">ROUND(C28/$C$37,0)</f>
        <v>358</v>
      </c>
      <c r="E28" s="58">
        <v>8159908</v>
      </c>
      <c r="F28" s="51">
        <f>ROUND(E28/$E$37,0)</f>
        <v>330</v>
      </c>
      <c r="G28" s="51">
        <f t="shared" ref="G28:G29" si="7">C28-E28</f>
        <v>571066</v>
      </c>
      <c r="H28" s="51">
        <f t="shared" ref="H28:H29" si="8">ROUND(D28-F28,0)</f>
        <v>28</v>
      </c>
      <c r="I28" s="44">
        <f t="shared" ref="I28:I30" si="9">IF(ISERROR((D28-F28)/F28),0,(D28-F28)/F28)</f>
        <v>8.4848484848484854E-2</v>
      </c>
    </row>
    <row r="29" spans="1:12">
      <c r="B29" s="49" t="s">
        <v>57</v>
      </c>
      <c r="C29" s="59">
        <v>245923</v>
      </c>
      <c r="D29" s="60">
        <f t="shared" si="6"/>
        <v>10</v>
      </c>
      <c r="E29" s="59">
        <v>249800</v>
      </c>
      <c r="F29" s="60">
        <f t="shared" ref="F29:F33" si="10">ROUND(E29/$E$37,0)</f>
        <v>10</v>
      </c>
      <c r="G29" s="60">
        <f t="shared" si="7"/>
        <v>-3877</v>
      </c>
      <c r="H29" s="60">
        <f t="shared" si="8"/>
        <v>0</v>
      </c>
      <c r="I29" s="44">
        <f t="shared" si="9"/>
        <v>0</v>
      </c>
    </row>
    <row r="30" spans="1:12" ht="13.5" thickBot="1">
      <c r="B30" s="52" t="s">
        <v>63</v>
      </c>
      <c r="C30" s="61">
        <f>SUM(C28:C29)</f>
        <v>8976897</v>
      </c>
      <c r="D30" s="61">
        <f t="shared" ref="D30:H30" si="11">SUM(D28:D29)</f>
        <v>368</v>
      </c>
      <c r="E30" s="61">
        <f t="shared" si="11"/>
        <v>8409708</v>
      </c>
      <c r="F30" s="61">
        <f t="shared" si="11"/>
        <v>340</v>
      </c>
      <c r="G30" s="61">
        <f t="shared" si="11"/>
        <v>567189</v>
      </c>
      <c r="H30" s="61">
        <f t="shared" si="11"/>
        <v>28</v>
      </c>
      <c r="I30" s="54">
        <f t="shared" si="9"/>
        <v>8.2352941176470587E-2</v>
      </c>
    </row>
    <row r="31" spans="1:12" ht="13.5" thickTop="1">
      <c r="B31" s="17"/>
      <c r="C31" s="48"/>
      <c r="D31" s="48"/>
      <c r="E31" s="48"/>
      <c r="F31" s="45"/>
      <c r="G31" s="48"/>
      <c r="H31" s="48"/>
      <c r="I31" s="48"/>
    </row>
    <row r="32" spans="1:12">
      <c r="B32" s="46" t="s">
        <v>80</v>
      </c>
      <c r="C32" s="48"/>
      <c r="D32" s="48"/>
      <c r="E32" s="48"/>
      <c r="F32" s="45"/>
      <c r="G32" s="48"/>
      <c r="H32" s="48"/>
      <c r="I32" s="48"/>
    </row>
    <row r="33" spans="2:9">
      <c r="B33" s="49" t="s">
        <v>61</v>
      </c>
      <c r="C33" s="50">
        <v>45059901</v>
      </c>
      <c r="D33" s="51">
        <f t="shared" ref="D33" si="12">ROUND(C33/$C$37,0)</f>
        <v>1848</v>
      </c>
      <c r="E33" s="50">
        <v>44157200</v>
      </c>
      <c r="F33" s="51">
        <f t="shared" si="10"/>
        <v>1785</v>
      </c>
      <c r="G33" s="50">
        <f>C33-E33</f>
        <v>902701</v>
      </c>
      <c r="H33" s="50">
        <f>D33-F33</f>
        <v>63</v>
      </c>
      <c r="I33" s="44">
        <f t="shared" ref="I33:I34" si="13">IF(ISERROR((D33-F33)/F33),0,(D33-F33)/F33)</f>
        <v>3.5294117647058823E-2</v>
      </c>
    </row>
    <row r="34" spans="2:9" ht="13.5" thickBot="1">
      <c r="B34" s="52" t="s">
        <v>63</v>
      </c>
      <c r="C34" s="53">
        <f>SUM(C33)</f>
        <v>45059901</v>
      </c>
      <c r="D34" s="53">
        <f t="shared" ref="D34:H34" si="14">SUM(D33)</f>
        <v>1848</v>
      </c>
      <c r="E34" s="53">
        <f t="shared" si="14"/>
        <v>44157200</v>
      </c>
      <c r="F34" s="53">
        <f t="shared" si="14"/>
        <v>1785</v>
      </c>
      <c r="G34" s="53">
        <f t="shared" si="14"/>
        <v>902701</v>
      </c>
      <c r="H34" s="53">
        <f t="shared" si="14"/>
        <v>63</v>
      </c>
      <c r="I34" s="54">
        <f t="shared" si="13"/>
        <v>3.5294117647058823E-2</v>
      </c>
    </row>
    <row r="35" spans="2:9" ht="13.5" thickTop="1">
      <c r="B35" s="17"/>
      <c r="C35" s="47"/>
      <c r="D35" s="47"/>
      <c r="E35" s="47"/>
      <c r="F35" s="47"/>
      <c r="G35" s="47"/>
      <c r="H35" s="47"/>
      <c r="I35" s="17"/>
    </row>
    <row r="36" spans="2:9">
      <c r="B36" s="17"/>
      <c r="C36" s="47"/>
      <c r="D36" s="47"/>
      <c r="E36" s="47"/>
      <c r="F36" s="47"/>
      <c r="G36" s="47"/>
      <c r="H36" s="47"/>
      <c r="I36" s="17"/>
    </row>
    <row r="37" spans="2:9">
      <c r="B37" s="46" t="s">
        <v>81</v>
      </c>
      <c r="C37" s="45">
        <v>24382</v>
      </c>
      <c r="D37" s="28"/>
      <c r="E37" s="28">
        <v>24733</v>
      </c>
      <c r="F37" s="47"/>
      <c r="G37" s="47"/>
      <c r="H37" s="47"/>
      <c r="I37" s="17"/>
    </row>
  </sheetData>
  <mergeCells count="1">
    <mergeCell ref="B1:I1"/>
  </mergeCells>
  <printOptions horizontalCentered="1"/>
  <pageMargins left="0.2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misd</cp:lastModifiedBy>
  <cp:lastPrinted>2012-05-14T18:30:32Z</cp:lastPrinted>
  <dcterms:created xsi:type="dcterms:W3CDTF">2008-06-02T15:10:42Z</dcterms:created>
  <dcterms:modified xsi:type="dcterms:W3CDTF">2012-06-27T17:10:56Z</dcterms:modified>
</cp:coreProperties>
</file>