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1340" windowHeight="6030"/>
  </bookViews>
  <sheets>
    <sheet name="Revenue" sheetId="4" r:id="rId1"/>
    <sheet name="Expense by Function" sheetId="1" r:id="rId2"/>
    <sheet name="Expense per Student" sheetId="6" r:id="rId3"/>
  </sheets>
  <definedNames>
    <definedName name="_xlnm.Print_Area" localSheetId="1">'Expense by Function'!$A$1:$F$63</definedName>
    <definedName name="_xlnm.Print_Area" localSheetId="2">'Expense per Student'!$B$1:$I$38</definedName>
    <definedName name="_xlnm.Print_Area" localSheetId="0">Revenue!$B$1:$H$58</definedName>
  </definedNames>
  <calcPr calcId="125725"/>
</workbook>
</file>

<file path=xl/calcChain.xml><?xml version="1.0" encoding="utf-8"?>
<calcChain xmlns="http://schemas.openxmlformats.org/spreadsheetml/2006/main">
  <c r="H55" i="4"/>
  <c r="N36" i="6" l="1"/>
  <c r="N35"/>
  <c r="N31"/>
  <c r="N25"/>
  <c r="C25" l="1"/>
  <c r="C94" i="1" l="1"/>
  <c r="C84"/>
  <c r="C85"/>
  <c r="C83"/>
  <c r="C82"/>
  <c r="H42" i="4" l="1"/>
  <c r="D32" l="1"/>
  <c r="D51" l="1"/>
  <c r="D44"/>
  <c r="D36"/>
  <c r="D29"/>
  <c r="D18"/>
  <c r="D11"/>
  <c r="E31" i="6"/>
  <c r="D47" i="4" l="1"/>
  <c r="D53" s="1"/>
  <c r="D56" s="1"/>
  <c r="E25" i="6"/>
  <c r="F44" i="4" l="1"/>
  <c r="H44"/>
  <c r="F29"/>
  <c r="H29"/>
  <c r="H51" l="1"/>
  <c r="H36"/>
  <c r="F51"/>
  <c r="H47" l="1"/>
  <c r="F11" l="1"/>
  <c r="F47" s="1"/>
  <c r="F53" s="1"/>
  <c r="F56" s="1"/>
  <c r="H53"/>
  <c r="H56" s="1"/>
  <c r="E35" i="6"/>
  <c r="C35"/>
  <c r="F29"/>
  <c r="G30"/>
  <c r="G29"/>
  <c r="G34"/>
  <c r="G35" s="1"/>
  <c r="F34"/>
  <c r="F35" s="1"/>
  <c r="F30"/>
  <c r="D34"/>
  <c r="D35" s="1"/>
  <c r="D30"/>
  <c r="D29"/>
  <c r="C31"/>
  <c r="G24"/>
  <c r="F24"/>
  <c r="D24"/>
  <c r="G23"/>
  <c r="F23"/>
  <c r="D23"/>
  <c r="G21"/>
  <c r="F21"/>
  <c r="D21"/>
  <c r="G20"/>
  <c r="F20"/>
  <c r="D20"/>
  <c r="G19"/>
  <c r="F19"/>
  <c r="D19"/>
  <c r="G18"/>
  <c r="F18"/>
  <c r="D18"/>
  <c r="G17"/>
  <c r="F17"/>
  <c r="D17"/>
  <c r="G16"/>
  <c r="F16"/>
  <c r="D16"/>
  <c r="G15"/>
  <c r="F15"/>
  <c r="D15"/>
  <c r="G14"/>
  <c r="F14"/>
  <c r="D14"/>
  <c r="G13"/>
  <c r="F13"/>
  <c r="D13"/>
  <c r="G12"/>
  <c r="F12"/>
  <c r="D12"/>
  <c r="G11"/>
  <c r="F11"/>
  <c r="D11"/>
  <c r="G10"/>
  <c r="F10"/>
  <c r="D10"/>
  <c r="G9"/>
  <c r="F9"/>
  <c r="D9"/>
  <c r="G8"/>
  <c r="F8"/>
  <c r="D8"/>
  <c r="G7"/>
  <c r="F7"/>
  <c r="D7"/>
  <c r="G6"/>
  <c r="F6"/>
  <c r="D6"/>
  <c r="F5"/>
  <c r="C27" i="1"/>
  <c r="D27"/>
  <c r="E27"/>
  <c r="F25" i="6" l="1"/>
  <c r="I7"/>
  <c r="I9"/>
  <c r="I11"/>
  <c r="C93" i="1"/>
  <c r="C91"/>
  <c r="C89"/>
  <c r="C87"/>
  <c r="C92"/>
  <c r="C90"/>
  <c r="C88"/>
  <c r="C86"/>
  <c r="I13" i="6"/>
  <c r="I15"/>
  <c r="I17"/>
  <c r="I19"/>
  <c r="I21"/>
  <c r="I24"/>
  <c r="D31"/>
  <c r="G31"/>
  <c r="I35"/>
  <c r="F31"/>
  <c r="I6"/>
  <c r="I8"/>
  <c r="I10"/>
  <c r="I12"/>
  <c r="I14"/>
  <c r="I16"/>
  <c r="I18"/>
  <c r="I20"/>
  <c r="I23"/>
  <c r="I30"/>
  <c r="I34"/>
  <c r="I29"/>
  <c r="H34"/>
  <c r="H35" s="1"/>
  <c r="H30"/>
  <c r="H29"/>
  <c r="D5"/>
  <c r="D25" s="1"/>
  <c r="G5"/>
  <c r="G25" s="1"/>
  <c r="H6"/>
  <c r="H7"/>
  <c r="H8"/>
  <c r="H9"/>
  <c r="H10"/>
  <c r="H11"/>
  <c r="H12"/>
  <c r="H13"/>
  <c r="H14"/>
  <c r="H15"/>
  <c r="H16"/>
  <c r="H17"/>
  <c r="H18"/>
  <c r="H19"/>
  <c r="H20"/>
  <c r="H21"/>
  <c r="H23"/>
  <c r="H24"/>
  <c r="I31" l="1"/>
  <c r="C95" i="1"/>
  <c r="H31" i="6"/>
  <c r="I5"/>
  <c r="H5"/>
  <c r="H25" s="1"/>
  <c r="I25"/>
</calcChain>
</file>

<file path=xl/sharedStrings.xml><?xml version="1.0" encoding="utf-8"?>
<sst xmlns="http://schemas.openxmlformats.org/spreadsheetml/2006/main" count="140" uniqueCount="94">
  <si>
    <t>Function 95 - Payments to JJAEP Program</t>
  </si>
  <si>
    <t>Function 99 - Other Intergovernmental Charges</t>
  </si>
  <si>
    <t>Function 35 - Food Service</t>
  </si>
  <si>
    <t>Function</t>
  </si>
  <si>
    <t>Real and Personal Property Taxes</t>
  </si>
  <si>
    <t>Current Year Taxes</t>
  </si>
  <si>
    <t>Prior Year Taxes</t>
  </si>
  <si>
    <t>Rollback</t>
  </si>
  <si>
    <t>Penalty &amp; Interest</t>
  </si>
  <si>
    <t>Subtotal</t>
  </si>
  <si>
    <t xml:space="preserve"> </t>
  </si>
  <si>
    <t>Tuition and Fees</t>
  </si>
  <si>
    <t>County Reimbursement - CRC</t>
  </si>
  <si>
    <t>Out of District Tuition - Serenity</t>
  </si>
  <si>
    <t>Summer School</t>
  </si>
  <si>
    <t>Other Revenue -  Local Sources</t>
  </si>
  <si>
    <t>Investment Interest</t>
  </si>
  <si>
    <t>Transfer In from Club 360</t>
  </si>
  <si>
    <t>Facilities Rental</t>
  </si>
  <si>
    <t>Durham Rental</t>
  </si>
  <si>
    <t>Athletic Revenue</t>
  </si>
  <si>
    <t>Misc Income</t>
  </si>
  <si>
    <t>State Revenue</t>
  </si>
  <si>
    <t>Per Capita &amp; Foundation</t>
  </si>
  <si>
    <t>TRS On-Behalf Payment</t>
  </si>
  <si>
    <t>Federal Revenue</t>
  </si>
  <si>
    <t>Medicaid Reimbursement/MAC</t>
  </si>
  <si>
    <t>E-Rate</t>
  </si>
  <si>
    <t>*</t>
  </si>
  <si>
    <t>Revenue Source</t>
  </si>
  <si>
    <t>Food Sales</t>
  </si>
  <si>
    <t>State Matching Funds for Food Service</t>
  </si>
  <si>
    <t>National School Breakfast Program</t>
  </si>
  <si>
    <t>National School Lunch/Snack Program</t>
  </si>
  <si>
    <t>USDA Commodities Received</t>
  </si>
  <si>
    <t>Grand Total Revenues</t>
  </si>
  <si>
    <t>Budgeted Expenditures</t>
  </si>
  <si>
    <t>Projected Expenditures Variance</t>
  </si>
  <si>
    <t>Projected Actual Expenditures</t>
  </si>
  <si>
    <t>Projected Beginning Fund Balance</t>
  </si>
  <si>
    <t>Projected Ending Fund Balance</t>
  </si>
  <si>
    <t>Indirect Cost Reimbursement</t>
  </si>
  <si>
    <t>Function 11 - Instructional Services</t>
  </si>
  <si>
    <t>Function 12 - Inst Resources and Media</t>
  </si>
  <si>
    <t>Function 13 - Curriculum &amp; Inst. Staff Development</t>
  </si>
  <si>
    <t>Function 21 - Instructional Leadership</t>
  </si>
  <si>
    <t>Function 23 - School Leadership</t>
  </si>
  <si>
    <t>Function 31 - Guidance, Counseling &amp; Evaluation</t>
  </si>
  <si>
    <t>Function 32 - Social Work Services</t>
  </si>
  <si>
    <t>Function 33 - Health Services</t>
  </si>
  <si>
    <t>Function 34 - Transportation Services</t>
  </si>
  <si>
    <t>Function 36 - Co-Curricular/Extra-Curricular</t>
  </si>
  <si>
    <t>Function 41 - General Administration</t>
  </si>
  <si>
    <t>Function 51 - Plant Maintenance &amp; Operations</t>
  </si>
  <si>
    <t>Function 52 - Security &amp; Monitoring Services</t>
  </si>
  <si>
    <t>Function 53 - Data Processing Services</t>
  </si>
  <si>
    <t>Function 61 - Community Services</t>
  </si>
  <si>
    <t>Function 71 - Debt Services</t>
  </si>
  <si>
    <t>Function 81 - Facilities Acquisition &amp; Construction</t>
  </si>
  <si>
    <t>Grand Total</t>
  </si>
  <si>
    <t>Projected Net Revenue Over (Under) Expenditures</t>
  </si>
  <si>
    <t>McKinney ISD</t>
  </si>
  <si>
    <t>General
Fund</t>
  </si>
  <si>
    <t>Debt Service
Fund</t>
  </si>
  <si>
    <t>Food Service
Fund</t>
  </si>
  <si>
    <t>%</t>
  </si>
  <si>
    <t>All Remaining Functions</t>
  </si>
  <si>
    <t>Change</t>
  </si>
  <si>
    <t>Change in</t>
  </si>
  <si>
    <t xml:space="preserve">Student </t>
  </si>
  <si>
    <t>Student</t>
  </si>
  <si>
    <t>In Total</t>
  </si>
  <si>
    <t>Per Student</t>
  </si>
  <si>
    <t>General Fund (199)</t>
  </si>
  <si>
    <t>Food Service Fund (240)</t>
  </si>
  <si>
    <t>Function 35 - Food Services</t>
  </si>
  <si>
    <t>Debt Service Fund (599)</t>
  </si>
  <si>
    <t>Students (Enrolled)</t>
  </si>
  <si>
    <t>County Reimbursement - JJAEP</t>
  </si>
  <si>
    <t>Per Student %</t>
  </si>
  <si>
    <t>FY 2014</t>
  </si>
  <si>
    <t xml:space="preserve">FY 2014 Per </t>
  </si>
  <si>
    <t>Debt Service Fund</t>
  </si>
  <si>
    <t>Food Service Fund</t>
  </si>
  <si>
    <t>2014-15</t>
  </si>
  <si>
    <t>General Fund</t>
  </si>
  <si>
    <t>Rider 71 TRS Employer Assistance</t>
  </si>
  <si>
    <t>* Debt Service Fund Balance is necessary to pay 8/15/14 bond interest payment of $10,749,793</t>
  </si>
  <si>
    <t>Function 91 - Contracted Instructional Services Between Public Schools</t>
  </si>
  <si>
    <t>FY 2015</t>
  </si>
  <si>
    <t xml:space="preserve">FY 2015 Per </t>
  </si>
  <si>
    <t>Adopted Revenue Budget</t>
  </si>
  <si>
    <t>Adopted Expense Budget</t>
  </si>
  <si>
    <t>McKinney ISD
Adopted Budget
2014-2015</t>
  </si>
</sst>
</file>

<file path=xl/styles.xml><?xml version="1.0" encoding="utf-8"?>
<styleSheet xmlns="http://schemas.openxmlformats.org/spreadsheetml/2006/main">
  <numFmts count="7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164" formatCode="&quot;$&quot;#,##0"/>
    <numFmt numFmtId="165" formatCode="&quot;$&quot;#,##0.00"/>
    <numFmt numFmtId="166" formatCode="0.0000%"/>
    <numFmt numFmtId="167" formatCode="0.000000000000000%"/>
  </numFmts>
  <fonts count="6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164" fontId="0" fillId="0" borderId="0" xfId="0" applyNumberFormat="1" applyAlignment="1">
      <alignment horizontal="center"/>
    </xf>
    <xf numFmtId="41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41" fontId="2" fillId="0" borderId="1" xfId="0" applyNumberFormat="1" applyFont="1" applyFill="1" applyBorder="1" applyAlignment="1">
      <alignment horizontal="center"/>
    </xf>
    <xf numFmtId="0" fontId="0" fillId="0" borderId="0" xfId="0" applyBorder="1"/>
    <xf numFmtId="41" fontId="0" fillId="0" borderId="0" xfId="0" applyNumberFormat="1" applyAlignment="1">
      <alignment horizontal="center"/>
    </xf>
    <xf numFmtId="0" fontId="2" fillId="0" borderId="1" xfId="0" applyFont="1" applyBorder="1"/>
    <xf numFmtId="0" fontId="0" fillId="0" borderId="1" xfId="0" applyBorder="1"/>
    <xf numFmtId="41" fontId="0" fillId="0" borderId="0" xfId="0" applyNumberFormat="1"/>
    <xf numFmtId="42" fontId="0" fillId="0" borderId="0" xfId="0" applyNumberFormat="1"/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0" fillId="0" borderId="0" xfId="0" applyFill="1"/>
    <xf numFmtId="41" fontId="0" fillId="0" borderId="0" xfId="0" applyNumberFormat="1" applyFill="1"/>
    <xf numFmtId="0" fontId="0" fillId="0" borderId="0" xfId="0" applyAlignment="1">
      <alignment horizontal="center"/>
    </xf>
    <xf numFmtId="10" fontId="0" fillId="0" borderId="0" xfId="0" applyNumberFormat="1"/>
    <xf numFmtId="0" fontId="5" fillId="0" borderId="0" xfId="0" applyFont="1"/>
    <xf numFmtId="164" fontId="2" fillId="0" borderId="1" xfId="0" applyNumberFormat="1" applyFont="1" applyBorder="1" applyAlignment="1">
      <alignment horizontal="center" wrapText="1"/>
    </xf>
    <xf numFmtId="41" fontId="2" fillId="0" borderId="1" xfId="0" applyNumberFormat="1" applyFont="1" applyFill="1" applyBorder="1" applyAlignment="1">
      <alignment horizontal="center" wrapText="1"/>
    </xf>
    <xf numFmtId="9" fontId="0" fillId="0" borderId="0" xfId="0" applyNumberFormat="1" applyAlignment="1">
      <alignment horizontal="center"/>
    </xf>
    <xf numFmtId="3" fontId="0" fillId="0" borderId="0" xfId="0" applyNumberFormat="1"/>
    <xf numFmtId="42" fontId="0" fillId="0" borderId="0" xfId="0" applyNumberFormat="1" applyFill="1" applyAlignment="1">
      <alignment horizontal="center"/>
    </xf>
    <xf numFmtId="41" fontId="0" fillId="0" borderId="0" xfId="0" applyNumberFormat="1" applyFill="1" applyAlignment="1">
      <alignment horizontal="center"/>
    </xf>
    <xf numFmtId="3" fontId="0" fillId="0" borderId="0" xfId="0" applyNumberFormat="1" applyFill="1" applyBorder="1" applyAlignment="1">
      <alignment horizontal="right"/>
    </xf>
    <xf numFmtId="42" fontId="0" fillId="0" borderId="2" xfId="0" applyNumberFormat="1" applyFill="1" applyBorder="1" applyAlignment="1">
      <alignment horizontal="right"/>
    </xf>
    <xf numFmtId="10" fontId="0" fillId="0" borderId="1" xfId="0" applyNumberFormat="1" applyBorder="1"/>
    <xf numFmtId="0" fontId="0" fillId="0" borderId="2" xfId="0" applyBorder="1"/>
    <xf numFmtId="10" fontId="0" fillId="0" borderId="2" xfId="0" applyNumberFormat="1" applyBorder="1"/>
    <xf numFmtId="5" fontId="0" fillId="0" borderId="0" xfId="0" applyNumberFormat="1"/>
    <xf numFmtId="37" fontId="0" fillId="0" borderId="0" xfId="0" applyNumberFormat="1"/>
    <xf numFmtId="37" fontId="0" fillId="0" borderId="1" xfId="0" applyNumberFormat="1" applyBorder="1"/>
    <xf numFmtId="5" fontId="0" fillId="0" borderId="2" xfId="0" applyNumberFormat="1" applyBorder="1"/>
    <xf numFmtId="5" fontId="0" fillId="0" borderId="0" xfId="0" applyNumberFormat="1" applyBorder="1"/>
    <xf numFmtId="41" fontId="0" fillId="0" borderId="3" xfId="0" applyNumberFormat="1" applyFill="1" applyBorder="1"/>
    <xf numFmtId="42" fontId="0" fillId="0" borderId="0" xfId="0" applyNumberFormat="1" applyFill="1"/>
    <xf numFmtId="42" fontId="0" fillId="0" borderId="3" xfId="0" applyNumberFormat="1" applyFill="1" applyBorder="1"/>
    <xf numFmtId="166" fontId="0" fillId="0" borderId="0" xfId="0" applyNumberFormat="1"/>
    <xf numFmtId="167" fontId="0" fillId="0" borderId="0" xfId="0" applyNumberFormat="1"/>
    <xf numFmtId="41" fontId="0" fillId="0" borderId="1" xfId="0" applyNumberFormat="1" applyFill="1" applyBorder="1"/>
    <xf numFmtId="10" fontId="0" fillId="0" borderId="0" xfId="0" applyNumberFormat="1" applyFill="1"/>
    <xf numFmtId="3" fontId="0" fillId="0" borderId="0" xfId="0" applyNumberFormat="1" applyFill="1"/>
    <xf numFmtId="0" fontId="2" fillId="0" borderId="0" xfId="0" applyFont="1" applyFill="1" applyBorder="1"/>
    <xf numFmtId="164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right"/>
    </xf>
    <xf numFmtId="0" fontId="0" fillId="0" borderId="1" xfId="0" applyFill="1" applyBorder="1"/>
    <xf numFmtId="5" fontId="0" fillId="0" borderId="1" xfId="0" applyNumberFormat="1" applyFill="1" applyBorder="1" applyAlignment="1">
      <alignment horizontal="right"/>
    </xf>
    <xf numFmtId="5" fontId="0" fillId="0" borderId="0" xfId="0" applyNumberFormat="1" applyFill="1"/>
    <xf numFmtId="0" fontId="0" fillId="0" borderId="0" xfId="0" applyFill="1" applyBorder="1"/>
    <xf numFmtId="5" fontId="0" fillId="0" borderId="2" xfId="0" applyNumberFormat="1" applyFill="1" applyBorder="1" applyAlignment="1"/>
    <xf numFmtId="10" fontId="0" fillId="0" borderId="2" xfId="0" applyNumberFormat="1" applyFill="1" applyBorder="1"/>
    <xf numFmtId="42" fontId="0" fillId="0" borderId="0" xfId="0" applyNumberFormat="1" applyFill="1" applyAlignment="1">
      <alignment horizontal="right"/>
    </xf>
    <xf numFmtId="41" fontId="0" fillId="0" borderId="0" xfId="0" applyNumberFormat="1" applyFill="1" applyAlignment="1">
      <alignment horizontal="right"/>
    </xf>
    <xf numFmtId="164" fontId="0" fillId="0" borderId="0" xfId="0" applyNumberFormat="1" applyFill="1" applyAlignment="1">
      <alignment horizontal="right"/>
    </xf>
    <xf numFmtId="37" fontId="0" fillId="0" borderId="0" xfId="0" applyNumberFormat="1" applyFill="1"/>
    <xf numFmtId="5" fontId="0" fillId="0" borderId="2" xfId="0" applyNumberFormat="1" applyFill="1" applyBorder="1" applyAlignment="1">
      <alignment horizontal="right"/>
    </xf>
    <xf numFmtId="165" fontId="0" fillId="0" borderId="0" xfId="0" applyNumberFormat="1" applyFill="1" applyAlignment="1">
      <alignment horizontal="right"/>
    </xf>
    <xf numFmtId="42" fontId="0" fillId="0" borderId="2" xfId="0" applyNumberFormat="1" applyFill="1" applyBorder="1"/>
    <xf numFmtId="0" fontId="5" fillId="0" borderId="0" xfId="0" applyFont="1" applyFill="1"/>
    <xf numFmtId="42" fontId="0" fillId="0" borderId="2" xfId="0" applyNumberFormat="1" applyFill="1" applyBorder="1" applyAlignmen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0" fontId="4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General Fund</a:t>
            </a:r>
          </a:p>
        </c:rich>
      </c:tx>
      <c:layout>
        <c:manualLayout>
          <c:xMode val="edge"/>
          <c:yMode val="edge"/>
          <c:x val="0.21354069330545344"/>
          <c:y val="6.0100166944908433E-2"/>
        </c:manualLayout>
      </c:layout>
      <c:overlay val="1"/>
    </c:title>
    <c:plotArea>
      <c:layout/>
      <c:ofPieChart>
        <c:ofPieType val="bar"/>
        <c:varyColors val="1"/>
        <c:ser>
          <c:idx val="0"/>
          <c:order val="0"/>
          <c:dLbls>
            <c:dLblPos val="outEnd"/>
            <c:showVal val="1"/>
            <c:showLeaderLines val="1"/>
          </c:dLbls>
          <c:cat>
            <c:strRef>
              <c:f>'Expense by Function'!$B$82:$B$94</c:f>
              <c:strCache>
                <c:ptCount val="13"/>
                <c:pt idx="0">
                  <c:v>Function 11 - Instructional Services</c:v>
                </c:pt>
                <c:pt idx="1">
                  <c:v>Function 51 - Plant Maintenance &amp; Operations</c:v>
                </c:pt>
                <c:pt idx="2">
                  <c:v>Function 23 - School Leadership</c:v>
                </c:pt>
                <c:pt idx="3">
                  <c:v>Function 34 - Transportation Services</c:v>
                </c:pt>
                <c:pt idx="4">
                  <c:v>Function 31 - Guidance, Counseling &amp; Evaluation</c:v>
                </c:pt>
                <c:pt idx="5">
                  <c:v>Function 36 - Co-Curricular/Extra-Curricular</c:v>
                </c:pt>
                <c:pt idx="6">
                  <c:v>Function 41 - General Administration</c:v>
                </c:pt>
                <c:pt idx="7">
                  <c:v>Function 12 - Inst Resources and Media</c:v>
                </c:pt>
                <c:pt idx="8">
                  <c:v>Function 53 - Data Processing Services</c:v>
                </c:pt>
                <c:pt idx="9">
                  <c:v>Function 21 - Instructional Leadership</c:v>
                </c:pt>
                <c:pt idx="10">
                  <c:v>Function 13 - Curriculum &amp; Inst. Staff Development</c:v>
                </c:pt>
                <c:pt idx="11">
                  <c:v>Function 33 - Health Services</c:v>
                </c:pt>
                <c:pt idx="12">
                  <c:v>All Remaining Functions</c:v>
                </c:pt>
              </c:strCache>
            </c:strRef>
          </c:cat>
          <c:val>
            <c:numRef>
              <c:f>'Expense by Function'!$C$82:$C$94</c:f>
              <c:numCache>
                <c:formatCode>0.00%</c:formatCode>
                <c:ptCount val="13"/>
                <c:pt idx="0">
                  <c:v>0.61596805134854993</c:v>
                </c:pt>
                <c:pt idx="1">
                  <c:v>0.10160632085081436</c:v>
                </c:pt>
                <c:pt idx="2">
                  <c:v>6.3201326872226904E-2</c:v>
                </c:pt>
                <c:pt idx="3">
                  <c:v>4.2458262453282325E-2</c:v>
                </c:pt>
                <c:pt idx="4">
                  <c:v>3.3070427781048434E-2</c:v>
                </c:pt>
                <c:pt idx="5">
                  <c:v>3.1827247983516459E-2</c:v>
                </c:pt>
                <c:pt idx="6">
                  <c:v>2.1395107665502129E-2</c:v>
                </c:pt>
                <c:pt idx="7">
                  <c:v>1.797338620827368E-2</c:v>
                </c:pt>
                <c:pt idx="8">
                  <c:v>1.7210025664163478E-2</c:v>
                </c:pt>
                <c:pt idx="9">
                  <c:v>1.4169200055407633E-2</c:v>
                </c:pt>
                <c:pt idx="10">
                  <c:v>1.3578933961569915E-2</c:v>
                </c:pt>
                <c:pt idx="11">
                  <c:v>1.0909348200025969E-2</c:v>
                </c:pt>
                <c:pt idx="12">
                  <c:v>1.6632360955618816E-2</c:v>
                </c:pt>
              </c:numCache>
            </c:numRef>
          </c:val>
        </c:ser>
        <c:gapWidth val="100"/>
        <c:splitType val="pos"/>
        <c:splitPos val="9"/>
        <c:secondPieSize val="75"/>
        <c:serLines/>
      </c:ofPieChart>
    </c:plotArea>
    <c:legend>
      <c:legendPos val="r"/>
      <c:layout/>
    </c:legend>
    <c:plotVisOnly val="1"/>
  </c:chart>
  <c:printSettings>
    <c:headerFooter/>
    <c:pageMargins b="0.75000000000000377" l="0.70000000000000062" r="0.70000000000000062" t="0.75000000000000377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28</xdr:row>
      <xdr:rowOff>123824</xdr:rowOff>
    </xdr:from>
    <xdr:to>
      <xdr:col>5</xdr:col>
      <xdr:colOff>447674</xdr:colOff>
      <xdr:row>62</xdr:row>
      <xdr:rowOff>152400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5"/>
  <sheetViews>
    <sheetView tabSelected="1" zoomScaleNormal="100" workbookViewId="0">
      <selection activeCell="B3" sqref="B3:H3"/>
    </sheetView>
  </sheetViews>
  <sheetFormatPr defaultRowHeight="12.75"/>
  <cols>
    <col min="2" max="2" width="4.7109375" customWidth="1"/>
    <col min="3" max="3" width="37.28515625" customWidth="1"/>
    <col min="4" max="4" width="14.7109375" customWidth="1"/>
    <col min="5" max="5" width="2.7109375" customWidth="1"/>
    <col min="6" max="6" width="14.140625" bestFit="1" customWidth="1"/>
    <col min="7" max="7" width="2.7109375" customWidth="1"/>
    <col min="8" max="8" width="13.85546875" bestFit="1" customWidth="1"/>
    <col min="9" max="9" width="12.28515625" bestFit="1" customWidth="1"/>
    <col min="10" max="10" width="20.5703125" bestFit="1" customWidth="1"/>
  </cols>
  <sheetData>
    <row r="1" spans="2:8">
      <c r="B1" s="63" t="s">
        <v>61</v>
      </c>
      <c r="C1" s="63"/>
      <c r="D1" s="63"/>
      <c r="E1" s="63"/>
      <c r="F1" s="63"/>
      <c r="G1" s="63"/>
      <c r="H1" s="63"/>
    </row>
    <row r="2" spans="2:8">
      <c r="B2" s="63" t="s">
        <v>91</v>
      </c>
      <c r="C2" s="63"/>
      <c r="D2" s="63"/>
      <c r="E2" s="63"/>
      <c r="F2" s="63"/>
      <c r="G2" s="63"/>
      <c r="H2" s="63"/>
    </row>
    <row r="3" spans="2:8">
      <c r="B3" s="63" t="s">
        <v>84</v>
      </c>
      <c r="C3" s="63"/>
      <c r="D3" s="63"/>
      <c r="E3" s="63"/>
      <c r="F3" s="63"/>
      <c r="G3" s="63"/>
      <c r="H3" s="63"/>
    </row>
    <row r="4" spans="2:8">
      <c r="B4" s="15"/>
      <c r="C4" s="15"/>
      <c r="D4" s="15"/>
      <c r="E4" s="15"/>
      <c r="F4" s="15"/>
      <c r="G4" s="15"/>
      <c r="H4" s="15"/>
    </row>
    <row r="5" spans="2:8" ht="26.25" customHeight="1">
      <c r="B5" s="60" t="s">
        <v>29</v>
      </c>
      <c r="C5" s="8"/>
      <c r="D5" s="61" t="s">
        <v>85</v>
      </c>
      <c r="E5" s="61"/>
      <c r="F5" s="61" t="s">
        <v>82</v>
      </c>
      <c r="G5" s="61"/>
      <c r="H5" s="61" t="s">
        <v>83</v>
      </c>
    </row>
    <row r="6" spans="2:8">
      <c r="B6" t="s">
        <v>4</v>
      </c>
    </row>
    <row r="7" spans="2:8">
      <c r="C7" t="s">
        <v>5</v>
      </c>
      <c r="D7" s="35">
        <v>117184025</v>
      </c>
      <c r="E7" s="35"/>
      <c r="F7" s="35">
        <v>50078357</v>
      </c>
      <c r="G7" s="35"/>
      <c r="H7" s="35">
        <v>0</v>
      </c>
    </row>
    <row r="8" spans="2:8">
      <c r="C8" t="s">
        <v>6</v>
      </c>
      <c r="D8" s="14">
        <v>1363161</v>
      </c>
      <c r="E8" s="14"/>
      <c r="F8" s="14">
        <v>582544</v>
      </c>
      <c r="G8" s="14"/>
      <c r="H8" s="14"/>
    </row>
    <row r="9" spans="2:8">
      <c r="C9" t="s">
        <v>7</v>
      </c>
      <c r="D9" s="14">
        <v>337662</v>
      </c>
      <c r="E9" s="14"/>
      <c r="F9" s="14">
        <v>162338</v>
      </c>
      <c r="G9" s="14"/>
      <c r="H9" s="14"/>
    </row>
    <row r="10" spans="2:8">
      <c r="C10" t="s">
        <v>8</v>
      </c>
      <c r="D10" s="14">
        <v>1028350</v>
      </c>
      <c r="E10" s="14"/>
      <c r="F10" s="14">
        <v>439463</v>
      </c>
      <c r="G10" s="14"/>
      <c r="H10" s="14"/>
    </row>
    <row r="11" spans="2:8">
      <c r="C11" t="s">
        <v>9</v>
      </c>
      <c r="D11" s="34">
        <f>SUM(D7:D10)</f>
        <v>119913198</v>
      </c>
      <c r="E11" s="34"/>
      <c r="F11" s="34">
        <f>SUM(F7:F10)</f>
        <v>51262702</v>
      </c>
      <c r="G11" s="34"/>
      <c r="H11" s="34">
        <v>0</v>
      </c>
    </row>
    <row r="12" spans="2:8">
      <c r="D12" s="14"/>
      <c r="E12" s="14"/>
      <c r="F12" s="14" t="s">
        <v>10</v>
      </c>
      <c r="G12" s="14"/>
      <c r="H12" s="14"/>
    </row>
    <row r="13" spans="2:8">
      <c r="B13" t="s">
        <v>11</v>
      </c>
      <c r="D13" s="14"/>
      <c r="E13" s="14"/>
      <c r="F13" s="14"/>
      <c r="G13" s="14"/>
      <c r="H13" s="14"/>
    </row>
    <row r="14" spans="2:8">
      <c r="C14" s="17" t="s">
        <v>78</v>
      </c>
      <c r="D14" s="14">
        <v>440000</v>
      </c>
      <c r="E14" s="14"/>
      <c r="F14" s="14"/>
      <c r="G14" s="14"/>
      <c r="H14" s="14"/>
    </row>
    <row r="15" spans="2:8">
      <c r="C15" s="17" t="s">
        <v>12</v>
      </c>
      <c r="D15" s="14">
        <v>75000</v>
      </c>
      <c r="E15" s="14"/>
      <c r="F15" s="14"/>
      <c r="G15" s="14"/>
      <c r="H15" s="14"/>
    </row>
    <row r="16" spans="2:8">
      <c r="C16" t="s">
        <v>13</v>
      </c>
      <c r="D16" s="14">
        <v>200000</v>
      </c>
      <c r="E16" s="14"/>
      <c r="F16" s="14"/>
      <c r="G16" s="14"/>
      <c r="H16" s="14"/>
    </row>
    <row r="17" spans="2:10">
      <c r="C17" t="s">
        <v>14</v>
      </c>
      <c r="D17" s="14">
        <v>60000</v>
      </c>
      <c r="E17" s="14"/>
      <c r="F17" s="14"/>
      <c r="G17" s="14"/>
      <c r="H17" s="14"/>
    </row>
    <row r="18" spans="2:10">
      <c r="C18" t="s">
        <v>9</v>
      </c>
      <c r="D18" s="34">
        <f>SUM(D14:D17)</f>
        <v>775000</v>
      </c>
      <c r="E18" s="34"/>
      <c r="F18" s="34">
        <v>0</v>
      </c>
      <c r="G18" s="34"/>
      <c r="H18" s="34">
        <v>0</v>
      </c>
    </row>
    <row r="19" spans="2:10">
      <c r="D19" s="14"/>
      <c r="E19" s="14"/>
      <c r="F19" s="14"/>
      <c r="G19" s="14"/>
      <c r="H19" s="14"/>
    </row>
    <row r="20" spans="2:10">
      <c r="B20" t="s">
        <v>15</v>
      </c>
      <c r="D20" s="14"/>
      <c r="E20" s="14"/>
      <c r="F20" s="14"/>
      <c r="G20" s="14"/>
      <c r="H20" s="14"/>
    </row>
    <row r="21" spans="2:10">
      <c r="C21" t="s">
        <v>16</v>
      </c>
      <c r="D21" s="14">
        <v>100000</v>
      </c>
      <c r="E21" s="14"/>
      <c r="F21" s="14">
        <v>25000</v>
      </c>
      <c r="G21" s="14"/>
      <c r="H21" s="14"/>
    </row>
    <row r="22" spans="2:10">
      <c r="C22" t="s">
        <v>17</v>
      </c>
      <c r="D22" s="14">
        <v>400000</v>
      </c>
      <c r="E22" s="14"/>
      <c r="F22" s="14"/>
      <c r="G22" s="14"/>
      <c r="H22" s="14"/>
    </row>
    <row r="23" spans="2:10">
      <c r="C23" t="s">
        <v>18</v>
      </c>
      <c r="D23" s="14">
        <v>450000</v>
      </c>
      <c r="E23" s="14"/>
      <c r="F23" s="14"/>
      <c r="G23" s="14"/>
      <c r="H23" s="14"/>
    </row>
    <row r="24" spans="2:10">
      <c r="C24" t="s">
        <v>19</v>
      </c>
      <c r="D24" s="14">
        <v>126000</v>
      </c>
      <c r="E24" s="14"/>
      <c r="F24" s="14"/>
      <c r="G24" s="14"/>
      <c r="H24" s="14"/>
    </row>
    <row r="25" spans="2:10">
      <c r="C25" t="s">
        <v>20</v>
      </c>
      <c r="D25" s="14">
        <v>550000</v>
      </c>
      <c r="E25" s="14"/>
      <c r="F25" s="14"/>
      <c r="G25" s="14"/>
      <c r="H25" s="14"/>
    </row>
    <row r="26" spans="2:10">
      <c r="C26" s="17" t="s">
        <v>30</v>
      </c>
      <c r="D26" s="14"/>
      <c r="E26" s="14"/>
      <c r="F26" s="14"/>
      <c r="G26" s="14"/>
      <c r="H26" s="14">
        <v>4515912</v>
      </c>
    </row>
    <row r="27" spans="2:10">
      <c r="C27" t="s">
        <v>21</v>
      </c>
      <c r="D27" s="14">
        <v>250000</v>
      </c>
      <c r="E27" s="14"/>
      <c r="F27" s="14"/>
      <c r="G27" s="14"/>
      <c r="H27" s="14"/>
    </row>
    <row r="28" spans="2:10">
      <c r="C28" t="s">
        <v>27</v>
      </c>
      <c r="D28" s="14">
        <v>130000</v>
      </c>
      <c r="E28" s="14"/>
      <c r="F28" s="14"/>
      <c r="G28" s="14"/>
      <c r="H28" s="14"/>
    </row>
    <row r="29" spans="2:10">
      <c r="C29" t="s">
        <v>9</v>
      </c>
      <c r="D29" s="34">
        <f>SUM(D21:D28)</f>
        <v>2006000</v>
      </c>
      <c r="E29" s="34"/>
      <c r="F29" s="34">
        <f t="shared" ref="F29:H29" si="0">SUM(F21:F28)</f>
        <v>25000</v>
      </c>
      <c r="G29" s="34"/>
      <c r="H29" s="34">
        <f t="shared" si="0"/>
        <v>4515912</v>
      </c>
      <c r="I29" s="9"/>
    </row>
    <row r="30" spans="2:10">
      <c r="D30" s="14"/>
      <c r="E30" s="14"/>
      <c r="F30" s="14"/>
      <c r="G30" s="14"/>
      <c r="H30" s="14"/>
    </row>
    <row r="31" spans="2:10">
      <c r="B31" t="s">
        <v>22</v>
      </c>
      <c r="D31" s="14"/>
      <c r="E31" s="14"/>
      <c r="F31" s="14"/>
      <c r="G31" s="14"/>
      <c r="H31" s="14"/>
    </row>
    <row r="32" spans="2:10">
      <c r="C32" t="s">
        <v>23</v>
      </c>
      <c r="D32" s="14">
        <f>57714734+5976624</f>
        <v>63691358</v>
      </c>
      <c r="E32" s="14"/>
      <c r="F32" s="14"/>
      <c r="G32" s="14"/>
      <c r="H32" s="14"/>
      <c r="I32" s="9"/>
      <c r="J32" s="37"/>
    </row>
    <row r="33" spans="2:10">
      <c r="C33" t="s">
        <v>86</v>
      </c>
      <c r="D33" s="14">
        <v>1600000</v>
      </c>
      <c r="E33" s="14"/>
      <c r="F33" s="14"/>
      <c r="G33" s="14"/>
      <c r="H33" s="14"/>
      <c r="I33" s="9"/>
      <c r="J33" s="37"/>
    </row>
    <row r="34" spans="2:10">
      <c r="C34" t="s">
        <v>24</v>
      </c>
      <c r="D34" s="14">
        <v>7787000</v>
      </c>
      <c r="E34" s="14"/>
      <c r="F34" s="14"/>
      <c r="G34" s="14"/>
      <c r="H34" s="14"/>
    </row>
    <row r="35" spans="2:10">
      <c r="C35" t="s">
        <v>31</v>
      </c>
      <c r="D35" s="14"/>
      <c r="E35" s="14"/>
      <c r="F35" s="14"/>
      <c r="G35" s="14"/>
      <c r="H35" s="14">
        <v>40955</v>
      </c>
      <c r="J35" s="38"/>
    </row>
    <row r="36" spans="2:10">
      <c r="C36" t="s">
        <v>9</v>
      </c>
      <c r="D36" s="34">
        <f>SUM(D32:D35)</f>
        <v>73078358</v>
      </c>
      <c r="E36" s="34"/>
      <c r="F36" s="34">
        <v>0</v>
      </c>
      <c r="G36" s="34"/>
      <c r="H36" s="34">
        <f>SUM(H32:H35)</f>
        <v>40955</v>
      </c>
    </row>
    <row r="37" spans="2:10">
      <c r="D37" s="14"/>
      <c r="E37" s="14"/>
      <c r="F37" s="14"/>
      <c r="G37" s="14"/>
      <c r="H37" s="14"/>
    </row>
    <row r="38" spans="2:10">
      <c r="B38" t="s">
        <v>25</v>
      </c>
      <c r="D38" s="14"/>
      <c r="E38" s="14"/>
      <c r="F38" s="14"/>
      <c r="G38" s="14"/>
      <c r="H38" s="14"/>
    </row>
    <row r="39" spans="2:10">
      <c r="C39" t="s">
        <v>41</v>
      </c>
      <c r="D39" s="14">
        <v>125000</v>
      </c>
      <c r="E39" s="14"/>
      <c r="F39" s="14"/>
      <c r="G39" s="14"/>
      <c r="H39" s="14"/>
    </row>
    <row r="40" spans="2:10">
      <c r="C40" t="s">
        <v>26</v>
      </c>
      <c r="D40" s="14">
        <v>200000</v>
      </c>
      <c r="E40" s="14"/>
      <c r="F40" s="14"/>
      <c r="G40" s="14"/>
      <c r="H40" s="14"/>
    </row>
    <row r="41" spans="2:10">
      <c r="C41" t="s">
        <v>32</v>
      </c>
      <c r="D41" s="14"/>
      <c r="E41" s="14"/>
      <c r="F41" s="14"/>
      <c r="G41" s="14"/>
      <c r="H41" s="14">
        <v>1320510</v>
      </c>
    </row>
    <row r="42" spans="2:10">
      <c r="C42" t="s">
        <v>33</v>
      </c>
      <c r="D42" s="14"/>
      <c r="E42" s="14"/>
      <c r="F42" s="14"/>
      <c r="G42" s="14"/>
      <c r="H42" s="14">
        <f>3180309+31439</f>
        <v>3211748</v>
      </c>
    </row>
    <row r="43" spans="2:10">
      <c r="C43" t="s">
        <v>34</v>
      </c>
      <c r="D43" s="14"/>
      <c r="E43" s="14"/>
      <c r="F43" s="14"/>
      <c r="G43" s="14"/>
      <c r="H43" s="14">
        <v>368978</v>
      </c>
    </row>
    <row r="44" spans="2:10">
      <c r="C44" t="s">
        <v>9</v>
      </c>
      <c r="D44" s="34">
        <f>SUM(D39:D43)</f>
        <v>325000</v>
      </c>
      <c r="E44" s="34"/>
      <c r="F44" s="34">
        <f t="shared" ref="F44:H44" si="1">SUM(F39:F43)</f>
        <v>0</v>
      </c>
      <c r="G44" s="34"/>
      <c r="H44" s="34">
        <f t="shared" si="1"/>
        <v>4901236</v>
      </c>
      <c r="I44" s="9"/>
    </row>
    <row r="45" spans="2:10">
      <c r="D45" s="14"/>
      <c r="E45" s="14"/>
      <c r="F45" s="14"/>
      <c r="G45" s="14"/>
      <c r="H45" s="14"/>
    </row>
    <row r="46" spans="2:10">
      <c r="D46" s="14"/>
      <c r="E46" s="14"/>
      <c r="F46" s="14"/>
      <c r="G46" s="14"/>
      <c r="H46" s="14"/>
      <c r="J46" s="10"/>
    </row>
    <row r="47" spans="2:10">
      <c r="B47" t="s">
        <v>35</v>
      </c>
      <c r="D47" s="36">
        <f>SUM(D11,D18,D29,D36,D44)</f>
        <v>196097556</v>
      </c>
      <c r="E47" s="36"/>
      <c r="F47" s="36">
        <f>SUM(F11,F18,F29,F36,F44)</f>
        <v>51287702</v>
      </c>
      <c r="G47" s="36"/>
      <c r="H47" s="36">
        <f>SUM(H11,H18,H29,H36,H44)</f>
        <v>9458103</v>
      </c>
      <c r="J47" s="10"/>
    </row>
    <row r="48" spans="2:10">
      <c r="D48" s="14"/>
      <c r="E48" s="14"/>
      <c r="F48" s="14"/>
      <c r="G48" s="14"/>
      <c r="H48" s="14"/>
    </row>
    <row r="49" spans="2:8">
      <c r="B49" t="s">
        <v>36</v>
      </c>
      <c r="D49" s="14">
        <v>197597323</v>
      </c>
      <c r="E49" s="14"/>
      <c r="F49" s="14">
        <v>51312702</v>
      </c>
      <c r="G49" s="14"/>
      <c r="H49" s="14">
        <v>9293683</v>
      </c>
    </row>
    <row r="50" spans="2:8">
      <c r="B50" t="s">
        <v>37</v>
      </c>
      <c r="D50" s="39">
        <v>-3943234</v>
      </c>
      <c r="E50" s="39"/>
      <c r="F50" s="39">
        <v>0</v>
      </c>
      <c r="G50" s="39"/>
      <c r="H50" s="39">
        <v>0</v>
      </c>
    </row>
    <row r="51" spans="2:8">
      <c r="B51" t="s">
        <v>38</v>
      </c>
      <c r="D51" s="34">
        <f>D49+D50</f>
        <v>193654089</v>
      </c>
      <c r="E51" s="34"/>
      <c r="F51" s="34">
        <f>F49+F50</f>
        <v>51312702</v>
      </c>
      <c r="G51" s="34"/>
      <c r="H51" s="34">
        <f>H49+H50</f>
        <v>9293683</v>
      </c>
    </row>
    <row r="52" spans="2:8">
      <c r="D52" s="14"/>
      <c r="E52" s="14"/>
      <c r="F52" s="14"/>
      <c r="G52" s="14"/>
      <c r="H52" s="14"/>
    </row>
    <row r="53" spans="2:8">
      <c r="B53" t="s">
        <v>60</v>
      </c>
      <c r="D53" s="14">
        <f>D47-D51</f>
        <v>2443467</v>
      </c>
      <c r="E53" s="14"/>
      <c r="F53" s="14">
        <f>F47-F51</f>
        <v>-25000</v>
      </c>
      <c r="G53" s="14"/>
      <c r="H53" s="14">
        <f>H47-H51</f>
        <v>164420</v>
      </c>
    </row>
    <row r="54" spans="2:8">
      <c r="D54" s="14"/>
      <c r="E54" s="14"/>
      <c r="F54" s="14"/>
      <c r="G54" s="14"/>
      <c r="H54" s="14"/>
    </row>
    <row r="55" spans="2:8">
      <c r="B55" t="s">
        <v>39</v>
      </c>
      <c r="D55" s="14">
        <v>58497904</v>
      </c>
      <c r="E55" s="14"/>
      <c r="F55" s="14">
        <v>19903963</v>
      </c>
      <c r="G55" s="14"/>
      <c r="H55" s="14">
        <f>2683604+619545</f>
        <v>3303149</v>
      </c>
    </row>
    <row r="56" spans="2:8" ht="13.5" thickBot="1">
      <c r="B56" t="s">
        <v>40</v>
      </c>
      <c r="D56" s="57">
        <f>D53+D55</f>
        <v>60941371</v>
      </c>
      <c r="E56" s="57"/>
      <c r="F56" s="57">
        <f>F53+F55</f>
        <v>19878963</v>
      </c>
      <c r="G56" s="59" t="s">
        <v>28</v>
      </c>
      <c r="H56" s="57">
        <f>H53+H55</f>
        <v>3467569</v>
      </c>
    </row>
    <row r="57" spans="2:8" ht="13.5" thickTop="1">
      <c r="D57" s="9"/>
      <c r="E57" s="9"/>
      <c r="F57" s="9"/>
      <c r="G57" s="9"/>
      <c r="H57" s="9"/>
    </row>
    <row r="58" spans="2:8" s="13" customFormat="1">
      <c r="B58" s="58" t="s">
        <v>87</v>
      </c>
      <c r="D58" s="14"/>
      <c r="E58" s="14"/>
      <c r="F58" s="14"/>
      <c r="G58" s="14"/>
      <c r="H58" s="14"/>
    </row>
    <row r="59" spans="2:8">
      <c r="D59" s="9"/>
      <c r="E59" s="9"/>
      <c r="F59" s="9"/>
      <c r="G59" s="9"/>
      <c r="H59" s="9"/>
    </row>
    <row r="60" spans="2:8">
      <c r="D60" s="9"/>
      <c r="E60" s="9"/>
      <c r="F60" s="9"/>
      <c r="G60" s="9"/>
      <c r="H60" s="9"/>
    </row>
    <row r="61" spans="2:8">
      <c r="D61" s="9"/>
      <c r="E61" s="9"/>
      <c r="F61" s="9"/>
      <c r="G61" s="9"/>
      <c r="H61" s="9"/>
    </row>
    <row r="62" spans="2:8">
      <c r="D62" s="9"/>
      <c r="E62" s="9"/>
      <c r="F62" s="9"/>
      <c r="G62" s="9"/>
      <c r="H62" s="9"/>
    </row>
    <row r="63" spans="2:8">
      <c r="D63" s="9"/>
      <c r="E63" s="9"/>
      <c r="F63" s="9"/>
      <c r="G63" s="9"/>
      <c r="H63" s="9"/>
    </row>
    <row r="65" spans="4:5">
      <c r="D65" s="9"/>
      <c r="E65" s="9"/>
    </row>
  </sheetData>
  <mergeCells count="3">
    <mergeCell ref="B1:H1"/>
    <mergeCell ref="B2:H2"/>
    <mergeCell ref="B3:H3"/>
  </mergeCells>
  <phoneticPr fontId="3" type="noConversion"/>
  <printOptions horizontalCentered="1"/>
  <pageMargins left="0.25" right="0.25" top="0.5" bottom="0.5" header="0.5" footer="0.5"/>
  <pageSetup scale="98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17"/>
  <sheetViews>
    <sheetView tabSelected="1" zoomScaleNormal="100" workbookViewId="0">
      <selection activeCell="B3" sqref="B3:H3"/>
    </sheetView>
  </sheetViews>
  <sheetFormatPr defaultRowHeight="12.75"/>
  <cols>
    <col min="1" max="1" width="9.42578125" customWidth="1"/>
    <col min="2" max="2" width="62" bestFit="1" customWidth="1"/>
    <col min="3" max="3" width="15.140625" style="1" bestFit="1" customWidth="1"/>
    <col min="4" max="4" width="15.28515625" style="1" customWidth="1"/>
    <col min="5" max="5" width="14" style="1" bestFit="1" customWidth="1"/>
    <col min="7" max="7" width="12.5703125" customWidth="1"/>
    <col min="8" max="8" width="13.85546875" bestFit="1" customWidth="1"/>
    <col min="9" max="9" width="15.140625" bestFit="1" customWidth="1"/>
  </cols>
  <sheetData>
    <row r="1" spans="2:6">
      <c r="B1" s="63" t="s">
        <v>61</v>
      </c>
      <c r="C1" s="63"/>
      <c r="D1" s="63"/>
      <c r="E1" s="63"/>
      <c r="F1" s="15"/>
    </row>
    <row r="2" spans="2:6">
      <c r="B2" s="63" t="s">
        <v>92</v>
      </c>
      <c r="C2" s="63"/>
      <c r="D2" s="63"/>
      <c r="E2" s="63"/>
      <c r="F2" s="15"/>
    </row>
    <row r="3" spans="2:6">
      <c r="B3" s="63" t="s">
        <v>84</v>
      </c>
      <c r="C3" s="63"/>
      <c r="D3" s="63"/>
      <c r="E3" s="63"/>
      <c r="F3" s="15"/>
    </row>
    <row r="4" spans="2:6">
      <c r="B4" s="15"/>
      <c r="C4" s="15"/>
      <c r="D4" s="15"/>
      <c r="E4" s="15"/>
      <c r="F4" s="15"/>
    </row>
    <row r="5" spans="2:6" ht="30" customHeight="1">
      <c r="B5" s="18" t="s">
        <v>3</v>
      </c>
      <c r="C5" s="18" t="s">
        <v>62</v>
      </c>
      <c r="D5" s="19" t="s">
        <v>63</v>
      </c>
      <c r="E5" s="18" t="s">
        <v>64</v>
      </c>
    </row>
    <row r="6" spans="2:6" ht="15" customHeight="1">
      <c r="B6" s="13" t="s">
        <v>42</v>
      </c>
      <c r="C6" s="11">
        <v>121713638</v>
      </c>
      <c r="D6" s="22">
        <v>0</v>
      </c>
      <c r="E6" s="51">
        <v>0</v>
      </c>
    </row>
    <row r="7" spans="2:6" ht="15" customHeight="1">
      <c r="B7" s="13" t="s">
        <v>43</v>
      </c>
      <c r="C7" s="12">
        <v>3551493</v>
      </c>
      <c r="D7" s="23">
        <v>0</v>
      </c>
      <c r="E7" s="52">
        <v>0</v>
      </c>
    </row>
    <row r="8" spans="2:6" ht="15" customHeight="1">
      <c r="B8" s="13" t="s">
        <v>44</v>
      </c>
      <c r="C8" s="12">
        <v>2683161</v>
      </c>
      <c r="D8" s="23">
        <v>0</v>
      </c>
      <c r="E8" s="52">
        <v>0</v>
      </c>
    </row>
    <row r="9" spans="2:6" ht="15" customHeight="1">
      <c r="B9" s="13" t="s">
        <v>45</v>
      </c>
      <c r="C9" s="12">
        <v>2799796</v>
      </c>
      <c r="D9" s="23">
        <v>0</v>
      </c>
      <c r="E9" s="52">
        <v>0</v>
      </c>
    </row>
    <row r="10" spans="2:6" ht="15" customHeight="1">
      <c r="B10" s="13" t="s">
        <v>46</v>
      </c>
      <c r="C10" s="12">
        <v>12488413</v>
      </c>
      <c r="D10" s="23">
        <v>0</v>
      </c>
      <c r="E10" s="52">
        <v>0</v>
      </c>
    </row>
    <row r="11" spans="2:6" ht="15" customHeight="1">
      <c r="B11" s="13" t="s">
        <v>47</v>
      </c>
      <c r="C11" s="12">
        <v>6534628</v>
      </c>
      <c r="D11" s="23">
        <v>0</v>
      </c>
      <c r="E11" s="52">
        <v>0</v>
      </c>
    </row>
    <row r="12" spans="2:6" ht="15" customHeight="1">
      <c r="B12" s="13" t="s">
        <v>48</v>
      </c>
      <c r="C12" s="12">
        <v>423202</v>
      </c>
      <c r="D12" s="23">
        <v>0</v>
      </c>
      <c r="E12" s="52">
        <v>0</v>
      </c>
    </row>
    <row r="13" spans="2:6" ht="15" customHeight="1">
      <c r="B13" s="13" t="s">
        <v>49</v>
      </c>
      <c r="C13" s="12">
        <v>2155658</v>
      </c>
      <c r="D13" s="23">
        <v>0</v>
      </c>
      <c r="E13" s="52">
        <v>0</v>
      </c>
    </row>
    <row r="14" spans="2:6" ht="15" customHeight="1">
      <c r="B14" s="13" t="s">
        <v>50</v>
      </c>
      <c r="C14" s="12">
        <v>8389639</v>
      </c>
      <c r="D14" s="23">
        <v>0</v>
      </c>
      <c r="E14" s="52">
        <v>0</v>
      </c>
    </row>
    <row r="15" spans="2:6" ht="15" customHeight="1">
      <c r="B15" s="13" t="s">
        <v>2</v>
      </c>
      <c r="C15" s="6">
        <v>0</v>
      </c>
      <c r="D15" s="23">
        <v>0</v>
      </c>
      <c r="E15" s="44">
        <v>9041361</v>
      </c>
    </row>
    <row r="16" spans="2:6" ht="15" customHeight="1">
      <c r="B16" s="13" t="s">
        <v>51</v>
      </c>
      <c r="C16" s="6">
        <v>6288979</v>
      </c>
      <c r="D16" s="23">
        <v>0</v>
      </c>
      <c r="E16" s="52">
        <v>0</v>
      </c>
    </row>
    <row r="17" spans="2:5" ht="15" customHeight="1">
      <c r="B17" s="13" t="s">
        <v>52</v>
      </c>
      <c r="C17" s="12">
        <v>4227616</v>
      </c>
      <c r="D17" s="23">
        <v>0</v>
      </c>
      <c r="E17" s="52">
        <v>0</v>
      </c>
    </row>
    <row r="18" spans="2:5" ht="15" customHeight="1">
      <c r="B18" s="13" t="s">
        <v>53</v>
      </c>
      <c r="C18" s="12">
        <v>20077137</v>
      </c>
      <c r="D18" s="23">
        <v>0</v>
      </c>
      <c r="E18" s="44">
        <v>252322</v>
      </c>
    </row>
    <row r="19" spans="2:5" ht="15" customHeight="1">
      <c r="B19" s="13" t="s">
        <v>54</v>
      </c>
      <c r="C19" s="12">
        <v>1075491</v>
      </c>
      <c r="D19" s="23">
        <v>0</v>
      </c>
      <c r="E19" s="52">
        <v>0</v>
      </c>
    </row>
    <row r="20" spans="2:5" ht="15" customHeight="1">
      <c r="B20" s="13" t="s">
        <v>55</v>
      </c>
      <c r="C20" s="12">
        <v>3400655</v>
      </c>
      <c r="D20" s="23">
        <v>0</v>
      </c>
      <c r="E20" s="52">
        <v>0</v>
      </c>
    </row>
    <row r="21" spans="2:5" ht="15" customHeight="1">
      <c r="B21" t="s">
        <v>56</v>
      </c>
      <c r="C21" s="12">
        <v>152215</v>
      </c>
      <c r="D21" s="23">
        <v>0</v>
      </c>
      <c r="E21" s="52">
        <v>0</v>
      </c>
    </row>
    <row r="22" spans="2:5" ht="15" customHeight="1">
      <c r="B22" t="s">
        <v>57</v>
      </c>
      <c r="C22" s="12">
        <v>0</v>
      </c>
      <c r="D22" s="24">
        <v>51312702</v>
      </c>
      <c r="E22" s="52">
        <v>0</v>
      </c>
    </row>
    <row r="23" spans="2:5" ht="15" customHeight="1">
      <c r="B23" t="s">
        <v>58</v>
      </c>
      <c r="C23" s="12">
        <v>0</v>
      </c>
      <c r="D23" s="23">
        <v>0</v>
      </c>
      <c r="E23" s="52">
        <v>0</v>
      </c>
    </row>
    <row r="24" spans="2:5" ht="15" customHeight="1">
      <c r="B24" t="s">
        <v>88</v>
      </c>
      <c r="C24" s="12">
        <v>435602</v>
      </c>
      <c r="D24" s="23"/>
      <c r="E24" s="52"/>
    </row>
    <row r="25" spans="2:5" ht="15" customHeight="1">
      <c r="B25" t="s">
        <v>0</v>
      </c>
      <c r="C25" s="12">
        <v>150000</v>
      </c>
      <c r="D25" s="23">
        <v>0</v>
      </c>
      <c r="E25" s="52">
        <v>0</v>
      </c>
    </row>
    <row r="26" spans="2:5" ht="15" customHeight="1">
      <c r="B26" t="s">
        <v>1</v>
      </c>
      <c r="C26" s="12">
        <v>1050000</v>
      </c>
      <c r="D26" s="23">
        <v>0</v>
      </c>
      <c r="E26" s="52">
        <v>0</v>
      </c>
    </row>
    <row r="27" spans="2:5" ht="15" customHeight="1" thickBot="1">
      <c r="B27" s="5" t="s">
        <v>59</v>
      </c>
      <c r="C27" s="25">
        <f t="shared" ref="C27:D27" si="0">SUM(C6:C26)</f>
        <v>197597323</v>
      </c>
      <c r="D27" s="25">
        <f t="shared" si="0"/>
        <v>51312702</v>
      </c>
      <c r="E27" s="25">
        <f>SUM(E6:E26)</f>
        <v>9293683</v>
      </c>
    </row>
    <row r="28" spans="2:5" ht="13.5" thickTop="1"/>
    <row r="46" spans="4:4">
      <c r="D46" s="20"/>
    </row>
    <row r="47" spans="4:4">
      <c r="D47" s="16"/>
    </row>
    <row r="81" spans="2:7">
      <c r="B81" s="18" t="s">
        <v>3</v>
      </c>
      <c r="C81" s="18" t="s">
        <v>65</v>
      </c>
    </row>
    <row r="82" spans="2:7">
      <c r="B82" t="s">
        <v>42</v>
      </c>
      <c r="C82" s="62">
        <f>C6/$C$27</f>
        <v>0.61596805134854993</v>
      </c>
      <c r="D82" s="16"/>
      <c r="E82"/>
      <c r="F82" s="21"/>
      <c r="G82" s="16"/>
    </row>
    <row r="83" spans="2:7">
      <c r="B83" t="s">
        <v>53</v>
      </c>
      <c r="C83" s="62">
        <f>C18/$C$27</f>
        <v>0.10160632085081436</v>
      </c>
      <c r="D83" s="16"/>
      <c r="E83"/>
      <c r="F83" s="21"/>
      <c r="G83" s="16"/>
    </row>
    <row r="84" spans="2:7">
      <c r="B84" t="s">
        <v>46</v>
      </c>
      <c r="C84" s="62">
        <f>C10/$C$27</f>
        <v>6.3201326872226904E-2</v>
      </c>
      <c r="D84" s="16"/>
      <c r="E84"/>
      <c r="F84" s="21"/>
      <c r="G84" s="16"/>
    </row>
    <row r="85" spans="2:7">
      <c r="B85" t="s">
        <v>50</v>
      </c>
      <c r="C85" s="62">
        <f>C14/$C$27</f>
        <v>4.2458262453282325E-2</v>
      </c>
      <c r="D85" s="16"/>
      <c r="E85"/>
      <c r="F85" s="21"/>
      <c r="G85" s="16"/>
    </row>
    <row r="86" spans="2:7">
      <c r="B86" t="s">
        <v>47</v>
      </c>
      <c r="C86" s="16">
        <f>C11/C27</f>
        <v>3.3070427781048434E-2</v>
      </c>
      <c r="D86" s="16"/>
      <c r="E86"/>
      <c r="F86" s="21"/>
      <c r="G86" s="16"/>
    </row>
    <row r="87" spans="2:7">
      <c r="B87" t="s">
        <v>51</v>
      </c>
      <c r="C87" s="16">
        <f>C16/C27</f>
        <v>3.1827247983516459E-2</v>
      </c>
      <c r="D87" s="16"/>
      <c r="E87"/>
      <c r="F87" s="21"/>
      <c r="G87" s="16"/>
    </row>
    <row r="88" spans="2:7">
      <c r="B88" t="s">
        <v>52</v>
      </c>
      <c r="C88" s="16">
        <f>C17/C27</f>
        <v>2.1395107665502129E-2</v>
      </c>
      <c r="D88" s="16"/>
      <c r="E88"/>
      <c r="F88" s="21"/>
      <c r="G88" s="16"/>
    </row>
    <row r="89" spans="2:7">
      <c r="B89" t="s">
        <v>43</v>
      </c>
      <c r="C89" s="16">
        <f>C7/C27</f>
        <v>1.797338620827368E-2</v>
      </c>
      <c r="D89" s="16"/>
      <c r="E89"/>
      <c r="F89" s="21"/>
      <c r="G89" s="16"/>
    </row>
    <row r="90" spans="2:7">
      <c r="B90" t="s">
        <v>55</v>
      </c>
      <c r="C90" s="16">
        <f>C20/C27</f>
        <v>1.7210025664163478E-2</v>
      </c>
      <c r="D90" s="16"/>
      <c r="E90"/>
      <c r="F90" s="21"/>
      <c r="G90" s="16"/>
    </row>
    <row r="91" spans="2:7">
      <c r="B91" t="s">
        <v>45</v>
      </c>
      <c r="C91" s="16">
        <f>C9/C27</f>
        <v>1.4169200055407633E-2</v>
      </c>
      <c r="D91" s="16"/>
      <c r="E91"/>
      <c r="F91" s="21"/>
      <c r="G91" s="16"/>
    </row>
    <row r="92" spans="2:7">
      <c r="B92" t="s">
        <v>44</v>
      </c>
      <c r="C92" s="16">
        <f>C8/C27</f>
        <v>1.3578933961569915E-2</v>
      </c>
      <c r="D92" s="16"/>
      <c r="E92"/>
      <c r="F92" s="21"/>
      <c r="G92" s="16"/>
    </row>
    <row r="93" spans="2:7">
      <c r="B93" t="s">
        <v>49</v>
      </c>
      <c r="C93" s="16">
        <f>C13/C27</f>
        <v>1.0909348200025969E-2</v>
      </c>
      <c r="D93" s="16"/>
      <c r="E93"/>
      <c r="F93" s="21"/>
      <c r="G93" s="16"/>
    </row>
    <row r="94" spans="2:7">
      <c r="B94" s="17" t="s">
        <v>66</v>
      </c>
      <c r="C94" s="40">
        <f>SUM(C12,C19,C21,C22,C23,C24,C25,C26)/C27</f>
        <v>1.6632360955618816E-2</v>
      </c>
      <c r="D94" s="40"/>
      <c r="E94" s="17"/>
      <c r="G94" s="16"/>
    </row>
    <row r="95" spans="2:7">
      <c r="B95" s="5" t="s">
        <v>59</v>
      </c>
      <c r="C95" s="40">
        <f>SUM(C82:C94)</f>
        <v>1</v>
      </c>
      <c r="D95" s="40"/>
      <c r="G95" s="16"/>
    </row>
    <row r="96" spans="2:7">
      <c r="G96" s="16"/>
    </row>
    <row r="97" spans="5:7">
      <c r="G97" s="16"/>
    </row>
    <row r="98" spans="5:7">
      <c r="G98" s="16"/>
    </row>
    <row r="99" spans="5:7">
      <c r="G99" s="16"/>
    </row>
    <row r="100" spans="5:7">
      <c r="G100" s="16"/>
    </row>
    <row r="101" spans="5:7">
      <c r="G101" s="16"/>
    </row>
    <row r="102" spans="5:7">
      <c r="F102" s="16"/>
      <c r="G102" s="16"/>
    </row>
    <row r="103" spans="5:7">
      <c r="E103"/>
      <c r="F103" s="21"/>
      <c r="G103" s="16"/>
    </row>
    <row r="106" spans="5:7">
      <c r="E106"/>
      <c r="G106" s="16"/>
    </row>
    <row r="110" spans="5:7">
      <c r="E110"/>
      <c r="F110" s="21"/>
      <c r="G110" s="16"/>
    </row>
    <row r="112" spans="5:7">
      <c r="E112"/>
      <c r="F112" s="21"/>
      <c r="G112" s="16"/>
    </row>
    <row r="113" spans="5:7">
      <c r="E113"/>
      <c r="F113" s="21"/>
      <c r="G113" s="16"/>
    </row>
    <row r="114" spans="5:7">
      <c r="E114"/>
      <c r="F114" s="21"/>
      <c r="G114" s="16"/>
    </row>
    <row r="115" spans="5:7">
      <c r="E115"/>
      <c r="F115" s="21"/>
      <c r="G115" s="16"/>
    </row>
    <row r="116" spans="5:7">
      <c r="E116"/>
      <c r="F116" s="21"/>
      <c r="G116" s="16"/>
    </row>
    <row r="117" spans="5:7">
      <c r="E117"/>
      <c r="F117" s="21"/>
      <c r="G117" s="16"/>
    </row>
  </sheetData>
  <mergeCells count="3">
    <mergeCell ref="B1:E1"/>
    <mergeCell ref="B2:E2"/>
    <mergeCell ref="B3:E3"/>
  </mergeCells>
  <phoneticPr fontId="3" type="noConversion"/>
  <printOptions horizontalCentered="1"/>
  <pageMargins left="0.25" right="0.25" top="0.5" bottom="0.5" header="0.5" footer="0.5"/>
  <pageSetup scale="83" orientation="portrait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workbookViewId="0">
      <selection activeCell="B3" sqref="B3:H3"/>
    </sheetView>
  </sheetViews>
  <sheetFormatPr defaultRowHeight="12.75"/>
  <cols>
    <col min="1" max="1" width="9" customWidth="1"/>
    <col min="2" max="2" width="62" bestFit="1" customWidth="1"/>
    <col min="3" max="3" width="13.42578125" bestFit="1" customWidth="1"/>
    <col min="4" max="4" width="13.5703125" bestFit="1" customWidth="1"/>
    <col min="5" max="5" width="13.42578125" bestFit="1" customWidth="1"/>
    <col min="6" max="6" width="13.5703125" bestFit="1" customWidth="1"/>
    <col min="7" max="7" width="11.7109375" bestFit="1" customWidth="1"/>
    <col min="8" max="8" width="13" bestFit="1" customWidth="1"/>
    <col min="9" max="9" width="15" bestFit="1" customWidth="1"/>
    <col min="11" max="11" width="5.5703125" bestFit="1" customWidth="1"/>
    <col min="12" max="12" width="13.85546875" bestFit="1" customWidth="1"/>
  </cols>
  <sheetData>
    <row r="1" spans="2:12" ht="45" customHeight="1">
      <c r="B1" s="64" t="s">
        <v>93</v>
      </c>
      <c r="C1" s="64"/>
      <c r="D1" s="64"/>
      <c r="E1" s="64"/>
      <c r="F1" s="64"/>
      <c r="G1" s="64"/>
      <c r="H1" s="64"/>
      <c r="I1" s="64"/>
    </row>
    <row r="2" spans="2:12">
      <c r="C2" s="1"/>
      <c r="D2" s="1"/>
      <c r="E2" s="1"/>
      <c r="F2" s="1"/>
      <c r="G2" s="1"/>
      <c r="H2" s="1"/>
    </row>
    <row r="3" spans="2:12">
      <c r="C3" s="1"/>
      <c r="D3" s="2" t="s">
        <v>90</v>
      </c>
      <c r="E3" s="1"/>
      <c r="F3" s="2" t="s">
        <v>81</v>
      </c>
      <c r="G3" s="2" t="s">
        <v>67</v>
      </c>
      <c r="H3" s="3" t="s">
        <v>68</v>
      </c>
      <c r="I3" s="3" t="s">
        <v>68</v>
      </c>
    </row>
    <row r="4" spans="2:12">
      <c r="B4" s="7" t="s">
        <v>73</v>
      </c>
      <c r="C4" s="4" t="s">
        <v>89</v>
      </c>
      <c r="D4" s="4" t="s">
        <v>69</v>
      </c>
      <c r="E4" s="4" t="s">
        <v>80</v>
      </c>
      <c r="F4" s="4" t="s">
        <v>70</v>
      </c>
      <c r="G4" s="4" t="s">
        <v>71</v>
      </c>
      <c r="H4" s="4" t="s">
        <v>72</v>
      </c>
      <c r="I4" s="4" t="s">
        <v>79</v>
      </c>
    </row>
    <row r="5" spans="2:12">
      <c r="B5" t="s">
        <v>42</v>
      </c>
      <c r="C5" s="11">
        <v>121713638</v>
      </c>
      <c r="D5" s="29">
        <f t="shared" ref="D5:D24" si="0">ROUND(C5/$C$38,0)</f>
        <v>4925</v>
      </c>
      <c r="E5" s="11">
        <v>115630436</v>
      </c>
      <c r="F5" s="29">
        <f t="shared" ref="F5:F24" si="1">ROUND(E5/$E$38,0)</f>
        <v>4707</v>
      </c>
      <c r="G5" s="29">
        <f t="shared" ref="G5:G24" si="2">C5-E5</f>
        <v>6083202</v>
      </c>
      <c r="H5" s="29">
        <f t="shared" ref="H5:H24" si="3">ROUND(D5-F5,0)</f>
        <v>218</v>
      </c>
      <c r="I5" s="16">
        <f t="shared" ref="I5:I25" si="4">IF(ISERROR((D5-F5)/F5),0,(D5-F5)/F5)</f>
        <v>4.6314000424899089E-2</v>
      </c>
      <c r="K5" s="29"/>
      <c r="L5" s="29"/>
    </row>
    <row r="6" spans="2:12">
      <c r="B6" t="s">
        <v>43</v>
      </c>
      <c r="C6" s="12">
        <v>3551493</v>
      </c>
      <c r="D6" s="30">
        <f t="shared" si="0"/>
        <v>144</v>
      </c>
      <c r="E6" s="12">
        <v>3390409</v>
      </c>
      <c r="F6" s="30">
        <f t="shared" si="1"/>
        <v>138</v>
      </c>
      <c r="G6" s="30">
        <f t="shared" si="2"/>
        <v>161084</v>
      </c>
      <c r="H6" s="30">
        <f t="shared" si="3"/>
        <v>6</v>
      </c>
      <c r="I6" s="16">
        <f t="shared" si="4"/>
        <v>4.3478260869565216E-2</v>
      </c>
      <c r="K6" s="29"/>
      <c r="L6" s="30"/>
    </row>
    <row r="7" spans="2:12">
      <c r="B7" t="s">
        <v>44</v>
      </c>
      <c r="C7" s="12">
        <v>2683161</v>
      </c>
      <c r="D7" s="30">
        <f t="shared" si="0"/>
        <v>109</v>
      </c>
      <c r="E7" s="12">
        <v>2407375</v>
      </c>
      <c r="F7" s="30">
        <f t="shared" si="1"/>
        <v>98</v>
      </c>
      <c r="G7" s="30">
        <f t="shared" si="2"/>
        <v>275786</v>
      </c>
      <c r="H7" s="30">
        <f t="shared" si="3"/>
        <v>11</v>
      </c>
      <c r="I7" s="16">
        <f t="shared" si="4"/>
        <v>0.11224489795918367</v>
      </c>
      <c r="K7" s="29"/>
      <c r="L7" s="30"/>
    </row>
    <row r="8" spans="2:12">
      <c r="B8" t="s">
        <v>45</v>
      </c>
      <c r="C8" s="12">
        <v>2799796</v>
      </c>
      <c r="D8" s="30">
        <f t="shared" si="0"/>
        <v>113</v>
      </c>
      <c r="E8" s="12">
        <v>2693407</v>
      </c>
      <c r="F8" s="30">
        <f t="shared" si="1"/>
        <v>110</v>
      </c>
      <c r="G8" s="30">
        <f t="shared" si="2"/>
        <v>106389</v>
      </c>
      <c r="H8" s="30">
        <f t="shared" si="3"/>
        <v>3</v>
      </c>
      <c r="I8" s="16">
        <f t="shared" si="4"/>
        <v>2.7272727272727271E-2</v>
      </c>
      <c r="K8" s="29"/>
      <c r="L8" s="30"/>
    </row>
    <row r="9" spans="2:12">
      <c r="B9" t="s">
        <v>46</v>
      </c>
      <c r="C9" s="12">
        <v>12488413</v>
      </c>
      <c r="D9" s="30">
        <f t="shared" si="0"/>
        <v>505</v>
      </c>
      <c r="E9" s="12">
        <v>11915733</v>
      </c>
      <c r="F9" s="30">
        <f t="shared" si="1"/>
        <v>485</v>
      </c>
      <c r="G9" s="30">
        <f t="shared" si="2"/>
        <v>572680</v>
      </c>
      <c r="H9" s="30">
        <f t="shared" si="3"/>
        <v>20</v>
      </c>
      <c r="I9" s="16">
        <f t="shared" si="4"/>
        <v>4.1237113402061855E-2</v>
      </c>
      <c r="K9" s="29"/>
      <c r="L9" s="30"/>
    </row>
    <row r="10" spans="2:12">
      <c r="B10" t="s">
        <v>47</v>
      </c>
      <c r="C10" s="12">
        <v>6534628</v>
      </c>
      <c r="D10" s="30">
        <f t="shared" si="0"/>
        <v>264</v>
      </c>
      <c r="E10" s="12">
        <v>5971628</v>
      </c>
      <c r="F10" s="30">
        <f t="shared" si="1"/>
        <v>243</v>
      </c>
      <c r="G10" s="30">
        <f t="shared" si="2"/>
        <v>563000</v>
      </c>
      <c r="H10" s="30">
        <f t="shared" si="3"/>
        <v>21</v>
      </c>
      <c r="I10" s="16">
        <f t="shared" si="4"/>
        <v>8.6419753086419748E-2</v>
      </c>
      <c r="K10" s="29"/>
      <c r="L10" s="30"/>
    </row>
    <row r="11" spans="2:12">
      <c r="B11" t="s">
        <v>48</v>
      </c>
      <c r="C11" s="12">
        <v>423202</v>
      </c>
      <c r="D11" s="30">
        <f t="shared" si="0"/>
        <v>17</v>
      </c>
      <c r="E11" s="12">
        <v>340568</v>
      </c>
      <c r="F11" s="30">
        <f t="shared" si="1"/>
        <v>14</v>
      </c>
      <c r="G11" s="30">
        <f t="shared" si="2"/>
        <v>82634</v>
      </c>
      <c r="H11" s="30">
        <f t="shared" si="3"/>
        <v>3</v>
      </c>
      <c r="I11" s="16">
        <f t="shared" si="4"/>
        <v>0.21428571428571427</v>
      </c>
      <c r="K11" s="29"/>
      <c r="L11" s="30"/>
    </row>
    <row r="12" spans="2:12">
      <c r="B12" t="s">
        <v>49</v>
      </c>
      <c r="C12" s="12">
        <v>2155658</v>
      </c>
      <c r="D12" s="30">
        <f t="shared" si="0"/>
        <v>87</v>
      </c>
      <c r="E12" s="12">
        <v>1932065</v>
      </c>
      <c r="F12" s="30">
        <f t="shared" si="1"/>
        <v>79</v>
      </c>
      <c r="G12" s="30">
        <f t="shared" si="2"/>
        <v>223593</v>
      </c>
      <c r="H12" s="30">
        <f t="shared" si="3"/>
        <v>8</v>
      </c>
      <c r="I12" s="16">
        <f t="shared" si="4"/>
        <v>0.10126582278481013</v>
      </c>
      <c r="K12" s="29"/>
      <c r="L12" s="30"/>
    </row>
    <row r="13" spans="2:12">
      <c r="B13" t="s">
        <v>50</v>
      </c>
      <c r="C13" s="12">
        <v>8389639</v>
      </c>
      <c r="D13" s="30">
        <f t="shared" si="0"/>
        <v>339</v>
      </c>
      <c r="E13" s="12">
        <v>8558136</v>
      </c>
      <c r="F13" s="30">
        <f t="shared" si="1"/>
        <v>348</v>
      </c>
      <c r="G13" s="30">
        <f t="shared" si="2"/>
        <v>-168497</v>
      </c>
      <c r="H13" s="30">
        <f t="shared" si="3"/>
        <v>-9</v>
      </c>
      <c r="I13" s="16">
        <f t="shared" si="4"/>
        <v>-2.5862068965517241E-2</v>
      </c>
      <c r="K13" s="29"/>
      <c r="L13" s="30"/>
    </row>
    <row r="14" spans="2:12">
      <c r="B14" t="s">
        <v>51</v>
      </c>
      <c r="C14" s="6">
        <v>6288979</v>
      </c>
      <c r="D14" s="30">
        <f t="shared" si="0"/>
        <v>254</v>
      </c>
      <c r="E14" s="6">
        <v>5645323</v>
      </c>
      <c r="F14" s="30">
        <f t="shared" si="1"/>
        <v>230</v>
      </c>
      <c r="G14" s="30">
        <f t="shared" si="2"/>
        <v>643656</v>
      </c>
      <c r="H14" s="30">
        <f t="shared" si="3"/>
        <v>24</v>
      </c>
      <c r="I14" s="16">
        <f t="shared" si="4"/>
        <v>0.10434782608695652</v>
      </c>
      <c r="K14" s="29"/>
      <c r="L14" s="30"/>
    </row>
    <row r="15" spans="2:12">
      <c r="B15" t="s">
        <v>52</v>
      </c>
      <c r="C15" s="12">
        <v>4227616</v>
      </c>
      <c r="D15" s="30">
        <f t="shared" si="0"/>
        <v>171</v>
      </c>
      <c r="E15" s="12">
        <v>4044513</v>
      </c>
      <c r="F15" s="30">
        <f t="shared" si="1"/>
        <v>165</v>
      </c>
      <c r="G15" s="30">
        <f t="shared" si="2"/>
        <v>183103</v>
      </c>
      <c r="H15" s="30">
        <f t="shared" si="3"/>
        <v>6</v>
      </c>
      <c r="I15" s="16">
        <f t="shared" si="4"/>
        <v>3.6363636363636362E-2</v>
      </c>
      <c r="K15" s="29"/>
      <c r="L15" s="30"/>
    </row>
    <row r="16" spans="2:12">
      <c r="B16" t="s">
        <v>53</v>
      </c>
      <c r="C16" s="12">
        <v>20077137</v>
      </c>
      <c r="D16" s="30">
        <f t="shared" si="0"/>
        <v>812</v>
      </c>
      <c r="E16" s="12">
        <v>19133957</v>
      </c>
      <c r="F16" s="30">
        <f t="shared" si="1"/>
        <v>779</v>
      </c>
      <c r="G16" s="30">
        <f t="shared" si="2"/>
        <v>943180</v>
      </c>
      <c r="H16" s="30">
        <f t="shared" si="3"/>
        <v>33</v>
      </c>
      <c r="I16" s="16">
        <f t="shared" si="4"/>
        <v>4.2362002567394093E-2</v>
      </c>
      <c r="K16" s="29"/>
      <c r="L16" s="30"/>
    </row>
    <row r="17" spans="1:14">
      <c r="B17" t="s">
        <v>54</v>
      </c>
      <c r="C17" s="12">
        <v>1075491</v>
      </c>
      <c r="D17" s="30">
        <f t="shared" si="0"/>
        <v>44</v>
      </c>
      <c r="E17" s="12">
        <v>807046</v>
      </c>
      <c r="F17" s="30">
        <f t="shared" si="1"/>
        <v>33</v>
      </c>
      <c r="G17" s="30">
        <f t="shared" si="2"/>
        <v>268445</v>
      </c>
      <c r="H17" s="30">
        <f t="shared" si="3"/>
        <v>11</v>
      </c>
      <c r="I17" s="16">
        <f t="shared" si="4"/>
        <v>0.33333333333333331</v>
      </c>
      <c r="K17" s="29"/>
      <c r="L17" s="30"/>
    </row>
    <row r="18" spans="1:14">
      <c r="B18" t="s">
        <v>55</v>
      </c>
      <c r="C18" s="12">
        <v>3400655</v>
      </c>
      <c r="D18" s="30">
        <f t="shared" si="0"/>
        <v>138</v>
      </c>
      <c r="E18" s="12">
        <v>3312897</v>
      </c>
      <c r="F18" s="30">
        <f t="shared" si="1"/>
        <v>135</v>
      </c>
      <c r="G18" s="30">
        <f t="shared" si="2"/>
        <v>87758</v>
      </c>
      <c r="H18" s="30">
        <f t="shared" si="3"/>
        <v>3</v>
      </c>
      <c r="I18" s="16">
        <f t="shared" si="4"/>
        <v>2.2222222222222223E-2</v>
      </c>
      <c r="K18" s="29"/>
      <c r="L18" s="30"/>
    </row>
    <row r="19" spans="1:14">
      <c r="B19" t="s">
        <v>56</v>
      </c>
      <c r="C19" s="12">
        <v>152215</v>
      </c>
      <c r="D19" s="30">
        <f t="shared" si="0"/>
        <v>6</v>
      </c>
      <c r="E19" s="12">
        <v>142989</v>
      </c>
      <c r="F19" s="30">
        <f t="shared" si="1"/>
        <v>6</v>
      </c>
      <c r="G19" s="30">
        <f t="shared" si="2"/>
        <v>9226</v>
      </c>
      <c r="H19" s="30">
        <f t="shared" si="3"/>
        <v>0</v>
      </c>
      <c r="I19" s="16">
        <f t="shared" si="4"/>
        <v>0</v>
      </c>
      <c r="K19" s="29"/>
      <c r="L19" s="30"/>
    </row>
    <row r="20" spans="1:14">
      <c r="B20" t="s">
        <v>57</v>
      </c>
      <c r="C20" s="12">
        <v>0</v>
      </c>
      <c r="D20" s="30">
        <f t="shared" si="0"/>
        <v>0</v>
      </c>
      <c r="E20" s="12">
        <v>0</v>
      </c>
      <c r="F20" s="30">
        <f t="shared" si="1"/>
        <v>0</v>
      </c>
      <c r="G20" s="30">
        <f t="shared" si="2"/>
        <v>0</v>
      </c>
      <c r="H20" s="30">
        <f t="shared" si="3"/>
        <v>0</v>
      </c>
      <c r="I20" s="16">
        <f t="shared" si="4"/>
        <v>0</v>
      </c>
      <c r="K20" s="29"/>
      <c r="L20" s="30"/>
    </row>
    <row r="21" spans="1:14">
      <c r="B21" t="s">
        <v>58</v>
      </c>
      <c r="C21" s="12">
        <v>0</v>
      </c>
      <c r="D21" s="30">
        <f t="shared" si="0"/>
        <v>0</v>
      </c>
      <c r="E21" s="12">
        <v>0</v>
      </c>
      <c r="F21" s="30">
        <f t="shared" si="1"/>
        <v>0</v>
      </c>
      <c r="G21" s="30">
        <f t="shared" si="2"/>
        <v>0</v>
      </c>
      <c r="H21" s="30">
        <f t="shared" si="3"/>
        <v>0</v>
      </c>
      <c r="I21" s="16">
        <f t="shared" si="4"/>
        <v>0</v>
      </c>
      <c r="K21" s="29"/>
      <c r="L21" s="30"/>
    </row>
    <row r="22" spans="1:14">
      <c r="B22" t="s">
        <v>88</v>
      </c>
      <c r="C22" s="12">
        <v>435602</v>
      </c>
      <c r="D22" s="30"/>
      <c r="E22" s="12"/>
      <c r="F22" s="30"/>
      <c r="G22" s="30"/>
      <c r="H22" s="30"/>
      <c r="I22" s="16"/>
      <c r="K22" s="29"/>
      <c r="L22" s="30"/>
    </row>
    <row r="23" spans="1:14">
      <c r="B23" t="s">
        <v>0</v>
      </c>
      <c r="C23" s="12">
        <v>150000</v>
      </c>
      <c r="D23" s="30">
        <f t="shared" si="0"/>
        <v>6</v>
      </c>
      <c r="E23" s="12">
        <v>150000</v>
      </c>
      <c r="F23" s="30">
        <f t="shared" si="1"/>
        <v>6</v>
      </c>
      <c r="G23" s="30">
        <f t="shared" si="2"/>
        <v>0</v>
      </c>
      <c r="H23" s="30">
        <f t="shared" si="3"/>
        <v>0</v>
      </c>
      <c r="I23" s="16">
        <f t="shared" si="4"/>
        <v>0</v>
      </c>
      <c r="K23" s="29"/>
      <c r="L23" s="30"/>
    </row>
    <row r="24" spans="1:14">
      <c r="B24" s="8" t="s">
        <v>1</v>
      </c>
      <c r="C24" s="12">
        <v>1050000</v>
      </c>
      <c r="D24" s="31">
        <f t="shared" si="0"/>
        <v>42</v>
      </c>
      <c r="E24" s="12">
        <v>909012</v>
      </c>
      <c r="F24" s="31">
        <f t="shared" si="1"/>
        <v>37</v>
      </c>
      <c r="G24" s="31">
        <f t="shared" si="2"/>
        <v>140988</v>
      </c>
      <c r="H24" s="31">
        <f t="shared" si="3"/>
        <v>5</v>
      </c>
      <c r="I24" s="26">
        <f t="shared" si="4"/>
        <v>0.13513513513513514</v>
      </c>
      <c r="K24" s="29"/>
      <c r="L24" s="30"/>
    </row>
    <row r="25" spans="1:14" ht="13.5" thickBot="1">
      <c r="A25" s="33"/>
      <c r="B25" s="27" t="s">
        <v>59</v>
      </c>
      <c r="C25" s="25">
        <f>SUM(C5:C24)</f>
        <v>197597323</v>
      </c>
      <c r="D25" s="32">
        <f t="shared" ref="D25:H25" si="5">SUM(D5:D24)</f>
        <v>7976</v>
      </c>
      <c r="E25" s="25">
        <f>SUM(E5:E24)</f>
        <v>186985494</v>
      </c>
      <c r="F25" s="32">
        <f t="shared" si="5"/>
        <v>7613</v>
      </c>
      <c r="G25" s="32">
        <f t="shared" si="5"/>
        <v>10176227</v>
      </c>
      <c r="H25" s="32">
        <f t="shared" si="5"/>
        <v>363</v>
      </c>
      <c r="I25" s="28">
        <f t="shared" si="4"/>
        <v>4.768159726783134E-2</v>
      </c>
      <c r="K25" s="29"/>
      <c r="N25" s="16">
        <f>(C25-E25)/E25</f>
        <v>5.675215105188855E-2</v>
      </c>
    </row>
    <row r="26" spans="1:14" ht="13.5" thickTop="1">
      <c r="C26" s="29"/>
      <c r="D26" s="29"/>
      <c r="E26" s="29"/>
      <c r="F26" s="29"/>
      <c r="G26" s="29"/>
      <c r="H26" s="29"/>
    </row>
    <row r="27" spans="1:14">
      <c r="F27" s="1"/>
      <c r="G27" s="1"/>
      <c r="H27" s="1"/>
    </row>
    <row r="28" spans="1:14">
      <c r="B28" s="42" t="s">
        <v>74</v>
      </c>
      <c r="C28" s="53"/>
      <c r="D28" s="53"/>
      <c r="E28" s="53"/>
      <c r="F28" s="56"/>
      <c r="G28" s="56"/>
      <c r="H28" s="56"/>
      <c r="I28" s="13"/>
    </row>
    <row r="29" spans="1:14">
      <c r="B29" s="13" t="s">
        <v>75</v>
      </c>
      <c r="C29" s="44">
        <v>9041361</v>
      </c>
      <c r="D29" s="47">
        <f t="shared" ref="D29:D30" si="6">ROUND(C29/$C$38,0)</f>
        <v>366</v>
      </c>
      <c r="E29" s="44">
        <v>8866734</v>
      </c>
      <c r="F29" s="47">
        <f>ROUND(E29/$E$38,0)</f>
        <v>361</v>
      </c>
      <c r="G29" s="47">
        <f t="shared" ref="G29:G30" si="7">C29-E29</f>
        <v>174627</v>
      </c>
      <c r="H29" s="47">
        <f t="shared" ref="H29:H30" si="8">ROUND(D29-F29,0)</f>
        <v>5</v>
      </c>
      <c r="I29" s="40">
        <f t="shared" ref="I29:I31" si="9">IF(ISERROR((D29-F29)/F29),0,(D29-F29)/F29)</f>
        <v>1.3850415512465374E-2</v>
      </c>
    </row>
    <row r="30" spans="1:14">
      <c r="B30" s="45" t="s">
        <v>53</v>
      </c>
      <c r="C30" s="44">
        <v>252322</v>
      </c>
      <c r="D30" s="54">
        <f t="shared" si="6"/>
        <v>10</v>
      </c>
      <c r="E30" s="44">
        <v>253541</v>
      </c>
      <c r="F30" s="54">
        <f t="shared" ref="F30:F34" si="10">ROUND(E30/$E$38,0)</f>
        <v>10</v>
      </c>
      <c r="G30" s="54">
        <f t="shared" si="7"/>
        <v>-1219</v>
      </c>
      <c r="H30" s="54">
        <f t="shared" si="8"/>
        <v>0</v>
      </c>
      <c r="I30" s="40">
        <f t="shared" si="9"/>
        <v>0</v>
      </c>
    </row>
    <row r="31" spans="1:14" ht="13.5" thickBot="1">
      <c r="B31" s="48" t="s">
        <v>59</v>
      </c>
      <c r="C31" s="55">
        <f>SUM(C29:C30)</f>
        <v>9293683</v>
      </c>
      <c r="D31" s="55">
        <f t="shared" ref="D31:H31" si="11">SUM(D29:D30)</f>
        <v>376</v>
      </c>
      <c r="E31" s="55">
        <f>SUM(E29:E30)</f>
        <v>9120275</v>
      </c>
      <c r="F31" s="55">
        <f t="shared" si="11"/>
        <v>371</v>
      </c>
      <c r="G31" s="55">
        <f t="shared" si="11"/>
        <v>173408</v>
      </c>
      <c r="H31" s="55">
        <f t="shared" si="11"/>
        <v>5</v>
      </c>
      <c r="I31" s="50">
        <f t="shared" si="9"/>
        <v>1.3477088948787063E-2</v>
      </c>
      <c r="N31" s="16">
        <f>(C31-E31)/E31</f>
        <v>1.9013461765133178E-2</v>
      </c>
    </row>
    <row r="32" spans="1:14" ht="13.5" thickTop="1">
      <c r="B32" s="13"/>
      <c r="C32" s="44"/>
      <c r="D32" s="44"/>
      <c r="E32" s="44"/>
      <c r="F32" s="41"/>
      <c r="G32" s="44"/>
      <c r="H32" s="44"/>
      <c r="I32" s="44"/>
    </row>
    <row r="33" spans="2:14">
      <c r="B33" s="42" t="s">
        <v>76</v>
      </c>
      <c r="C33" s="44"/>
      <c r="D33" s="44"/>
      <c r="E33" s="44"/>
      <c r="F33" s="41"/>
      <c r="G33" s="44"/>
      <c r="H33" s="44"/>
      <c r="I33" s="44"/>
    </row>
    <row r="34" spans="2:14">
      <c r="B34" s="45" t="s">
        <v>57</v>
      </c>
      <c r="C34" s="24">
        <v>51312702</v>
      </c>
      <c r="D34" s="47">
        <f t="shared" ref="D34" si="12">ROUND(C34/$C$38,0)</f>
        <v>2076</v>
      </c>
      <c r="E34" s="24">
        <v>46749290</v>
      </c>
      <c r="F34" s="47">
        <f t="shared" si="10"/>
        <v>1903</v>
      </c>
      <c r="G34" s="46">
        <f>C34-E34</f>
        <v>4563412</v>
      </c>
      <c r="H34" s="46">
        <f>D34-F34</f>
        <v>173</v>
      </c>
      <c r="I34" s="40">
        <f t="shared" ref="I34:I35" si="13">IF(ISERROR((D34-F34)/F34),0,(D34-F34)/F34)</f>
        <v>9.0909090909090912E-2</v>
      </c>
    </row>
    <row r="35" spans="2:14" ht="13.5" thickBot="1">
      <c r="B35" s="48" t="s">
        <v>59</v>
      </c>
      <c r="C35" s="55">
        <f>SUM(C34)</f>
        <v>51312702</v>
      </c>
      <c r="D35" s="49">
        <f t="shared" ref="D35:H35" si="14">SUM(D34)</f>
        <v>2076</v>
      </c>
      <c r="E35" s="49">
        <f t="shared" si="14"/>
        <v>46749290</v>
      </c>
      <c r="F35" s="49">
        <f t="shared" si="14"/>
        <v>1903</v>
      </c>
      <c r="G35" s="49">
        <f t="shared" si="14"/>
        <v>4563412</v>
      </c>
      <c r="H35" s="49">
        <f t="shared" si="14"/>
        <v>173</v>
      </c>
      <c r="I35" s="50">
        <f t="shared" si="13"/>
        <v>9.0909090909090912E-2</v>
      </c>
      <c r="N35" s="16">
        <f>(C35-E35)/E35</f>
        <v>9.7614573397799193E-2</v>
      </c>
    </row>
    <row r="36" spans="2:14" ht="13.5" thickTop="1">
      <c r="B36" s="13"/>
      <c r="C36" s="43"/>
      <c r="D36" s="43"/>
      <c r="E36" s="43"/>
      <c r="F36" s="43"/>
      <c r="G36" s="43"/>
      <c r="H36" s="43"/>
      <c r="I36" s="13"/>
      <c r="N36" s="16">
        <f>((C25+C34)-(E25+E34))/(E25+E34)</f>
        <v>6.4925043420152651E-2</v>
      </c>
    </row>
    <row r="37" spans="2:14">
      <c r="B37" s="13"/>
      <c r="C37" s="43"/>
      <c r="D37" s="43"/>
      <c r="E37" s="43"/>
      <c r="F37" s="43"/>
      <c r="G37" s="43"/>
      <c r="H37" s="43"/>
      <c r="I37" s="13"/>
    </row>
    <row r="38" spans="2:14">
      <c r="B38" s="42" t="s">
        <v>77</v>
      </c>
      <c r="C38" s="41">
        <v>24715</v>
      </c>
      <c r="D38" s="24"/>
      <c r="E38" s="41">
        <v>24565</v>
      </c>
      <c r="F38" s="43"/>
      <c r="G38" s="43"/>
      <c r="H38" s="43"/>
      <c r="I38" s="13"/>
    </row>
  </sheetData>
  <mergeCells count="1">
    <mergeCell ref="B1:I1"/>
  </mergeCells>
  <printOptions horizontalCentered="1"/>
  <pageMargins left="0.2" right="0.2" top="0.5" bottom="0.5" header="0.3" footer="0.3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Revenue</vt:lpstr>
      <vt:lpstr>Expense by Function</vt:lpstr>
      <vt:lpstr>Expense per Student</vt:lpstr>
      <vt:lpstr>'Expense by Function'!Print_Area</vt:lpstr>
      <vt:lpstr>'Expense per Student'!Print_Area</vt:lpstr>
      <vt:lpstr>Revenue!Print_Area</vt:lpstr>
    </vt:vector>
  </TitlesOfParts>
  <Company>McKinney ISD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MISD</dc:creator>
  <cp:lastModifiedBy>105003</cp:lastModifiedBy>
  <cp:lastPrinted>2014-07-23T14:27:47Z</cp:lastPrinted>
  <dcterms:created xsi:type="dcterms:W3CDTF">2008-06-02T15:10:42Z</dcterms:created>
  <dcterms:modified xsi:type="dcterms:W3CDTF">2014-07-23T14:27:58Z</dcterms:modified>
</cp:coreProperties>
</file>